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8" activeTab="0"/>
  </bookViews>
  <sheets>
    <sheet name="таблица СЭР 2022" sheetId="1" r:id="rId1"/>
  </sheets>
  <definedNames>
    <definedName name="Excel_BuiltIn_Print_Titles" localSheetId="0">'таблица СЭР 2022'!$A$3:$GC$3</definedName>
    <definedName name="Excel_BuiltIn_Print_Titles" localSheetId="0">'таблица СЭР 2022'!$A$3:$FZ$3</definedName>
    <definedName name="_xlnm.Print_Titles" localSheetId="0">'таблица СЭР 2022'!$3:$3</definedName>
    <definedName name="_xlnm.Print_Area" localSheetId="0">'таблица СЭР 2022'!$A$1:$C$165</definedName>
  </definedNames>
  <calcPr fullCalcOnLoad="1"/>
</workbook>
</file>

<file path=xl/sharedStrings.xml><?xml version="1.0" encoding="utf-8"?>
<sst xmlns="http://schemas.openxmlformats.org/spreadsheetml/2006/main" count="181" uniqueCount="148">
  <si>
    <t>Наименование показателя</t>
  </si>
  <si>
    <t>Январь-март
2022 года</t>
  </si>
  <si>
    <t>Темп роста к  январю-марту
2021 года</t>
  </si>
  <si>
    <t>в том числе:</t>
  </si>
  <si>
    <t>Количество субъектов малого и среднего предпринимательства</t>
  </si>
  <si>
    <t>из них:</t>
  </si>
  <si>
    <t>юридические лица</t>
  </si>
  <si>
    <t>индивидуальные предприниматели</t>
  </si>
  <si>
    <t>Количество самозанятых (налогоплательщики НПД)</t>
  </si>
  <si>
    <t>Оборот крупных и средних предприятий города Орла по всем видам экономической деятельности, млн.рублей</t>
  </si>
  <si>
    <t>Промышленность</t>
  </si>
  <si>
    <r>
      <t xml:space="preserve">Отгружено товаров собственного производства (по крупным и средним предприятиям </t>
    </r>
    <r>
      <rPr>
        <b/>
        <sz val="11"/>
        <rFont val="Arial"/>
        <family val="2"/>
      </rPr>
      <t>промышленности</t>
    </r>
    <r>
      <rPr>
        <sz val="11"/>
        <rFont val="Arial"/>
        <family val="2"/>
      </rPr>
      <t>), млн. руб.</t>
    </r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</si>
  <si>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</si>
  <si>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</si>
  <si>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</si>
  <si>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</si>
  <si>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</si>
  <si>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одежды</t>
  </si>
  <si>
    <t>производство резиновых и пластмассовых изделий</t>
  </si>
  <si>
    <t>производство химических веществ и химических продуктов</t>
  </si>
  <si>
    <t>в 2,3 р.</t>
  </si>
  <si>
    <t>производство прочей неметаллической минеральной продукции</t>
  </si>
  <si>
    <t>…</t>
  </si>
  <si>
    <t>производство готовых металлических изделий, кроме машин и оборудования</t>
  </si>
  <si>
    <t>в 2,6 р.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</si>
  <si>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</si>
  <si>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</si>
  <si>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в 2,0 р.</t>
  </si>
  <si>
    <t>производство электрического оборудования</t>
  </si>
  <si>
    <t>Индекс цен предприятий - производителей на промышленную продукцию (к соответствующему периоду предыдущего года)</t>
  </si>
  <si>
    <t>Инвестиции в основной капитал (отчетность ежеквартальная)</t>
  </si>
  <si>
    <t>1 кв. 2021 года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</si>
  <si>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</si>
  <si>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</si>
  <si>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</si>
  <si>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</si>
  <si>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</si>
  <si>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>частные инвестиции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</si>
  <si>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</si>
  <si>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</si>
  <si>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помещений домов, тыс. кв. м</t>
  </si>
  <si>
    <t>4,2р.</t>
  </si>
  <si>
    <t>МКД</t>
  </si>
  <si>
    <t>ИЖС</t>
  </si>
  <si>
    <t>Количество квартир во введенных домах- всего</t>
  </si>
  <si>
    <t>индивидуальные жилые дома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</si>
  <si>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</si>
  <si>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</si>
  <si>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</si>
  <si>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</si>
  <si>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</si>
  <si>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Доля продовольственных товаров в обороте, %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</si>
  <si>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</si>
  <si>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</si>
  <si>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</si>
  <si>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</si>
  <si>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</si>
  <si>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</si>
  <si>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</si>
  <si>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</si>
  <si>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</si>
  <si>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</si>
  <si>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</si>
  <si>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</si>
  <si>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</si>
  <si>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</si>
  <si>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</si>
  <si>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</si>
  <si>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</si>
  <si>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</si>
  <si>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</si>
  <si>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</si>
  <si>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</si>
  <si>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</si>
  <si>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</si>
  <si>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</si>
  <si>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</si>
  <si>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</si>
  <si>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</si>
  <si>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</si>
  <si>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</si>
  <si>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</si>
  <si>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</si>
  <si>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</si>
  <si>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</si>
  <si>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</si>
  <si>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</si>
  <si>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</si>
  <si>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</si>
  <si>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</si>
  <si>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</si>
  <si>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</si>
  <si>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</si>
  <si>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</si>
  <si>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х</t>
  </si>
  <si>
    <t>процентные платежи по муниципальному долгу</t>
  </si>
  <si>
    <t>прочее</t>
  </si>
  <si>
    <t>Занятость и безработица</t>
  </si>
  <si>
    <t xml:space="preserve">Среднесписочная численность работников по крупным и средним организациям, чел. </t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</si>
  <si>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</si>
  <si>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</si>
  <si>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</si>
  <si>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</si>
  <si>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</si>
  <si>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</si>
  <si>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</si>
  <si>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</si>
  <si>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</si>
  <si>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</si>
  <si>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</si>
  <si>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</si>
  <si>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</si>
  <si>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</si>
  <si>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</si>
  <si>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t>на 1 апреля 2022 года</t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</si>
  <si>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</si>
  <si>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организациям, руб.</t>
  </si>
  <si>
    <t>деятельность гостиниц и  предприятий общепита</t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</si>
  <si>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</si>
  <si>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</si>
  <si>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</si>
  <si>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</si>
  <si>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</si>
  <si>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Демография</t>
  </si>
  <si>
    <t xml:space="preserve">Число родившихся по данным Орелстата, чел.
</t>
  </si>
  <si>
    <t>Число умерших , чел.</t>
  </si>
  <si>
    <t>Естественный прирост (-убыль) населения с начала года, чел.</t>
  </si>
  <si>
    <t>АППГ (-)1138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</si>
  <si>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</si>
  <si>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</si>
  <si>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</si>
  <si>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</si>
  <si>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</si>
  <si>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>Число браков, ед.</t>
  </si>
  <si>
    <t>Число разводов, ед.</t>
  </si>
  <si>
    <t>* АППГ - аналогичный показатель прошлого года</t>
  </si>
  <si>
    <t>АППГ 2021 - 41</t>
  </si>
  <si>
    <t>АППГ-  303696</t>
  </si>
  <si>
    <r>
      <t xml:space="preserve">Поступление налогов и сборов в бюджетную систему РФ по городу Орлу </t>
    </r>
    <r>
      <rPr>
        <b/>
        <sz val="11"/>
        <rFont val="Arial"/>
        <family val="2"/>
      </rPr>
      <t>(без учета организаций, являющихся крупными региональными налогоплательщиками)</t>
    </r>
    <r>
      <rPr>
        <sz val="11"/>
        <rFont val="Arial"/>
        <family val="2"/>
      </rPr>
      <t>, всего, млн.руб.</t>
    </r>
  </si>
  <si>
    <t>Количество субъектов малого и среднего предпринимательства (СМСП) по данным Единого реестра СМСП и самозанятых на конец периода - всего</t>
  </si>
  <si>
    <t>Основные  показатели социально-экономического развития города Орла за 1 квартал 2022 года</t>
  </si>
  <si>
    <t>в 1 кв. 2021 года МКД не вводились</t>
  </si>
  <si>
    <r>
      <t xml:space="preserve">Отгружено товаров </t>
    </r>
    <r>
      <rPr>
        <b/>
        <u val="single"/>
        <sz val="11"/>
        <rFont val="Arial"/>
        <family val="2"/>
      </rPr>
      <t>собственного производства</t>
    </r>
    <r>
      <rPr>
        <b/>
        <sz val="11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rFont val="Arial"/>
        <family val="2"/>
      </rPr>
      <t>во всех видах экономической деятельности</t>
    </r>
    <r>
      <rPr>
        <b/>
        <sz val="11"/>
        <rFont val="Arial"/>
        <family val="2"/>
      </rPr>
      <t>, млн. руб.</t>
    </r>
  </si>
  <si>
    <r>
      <t xml:space="preserve">в том числе по видам деятельности </t>
    </r>
    <r>
      <rPr>
        <b/>
        <sz val="11"/>
        <rFont val="Arial"/>
        <family val="2"/>
      </rPr>
      <t>(отчетность квартальная) :</t>
    </r>
  </si>
  <si>
    <r>
      <t xml:space="preserve">Численность пенсионеров, чел. </t>
    </r>
    <r>
      <rPr>
        <b/>
        <sz val="11"/>
        <rFont val="Arial"/>
        <family val="2"/>
      </rPr>
      <t>(отчетность ежеквартальная)</t>
    </r>
  </si>
  <si>
    <r>
      <t xml:space="preserve">в том числе по видам деятельности </t>
    </r>
    <r>
      <rPr>
        <b/>
        <sz val="11"/>
        <rFont val="Arial"/>
        <family val="2"/>
      </rPr>
      <t>(отчетность квартальная):</t>
    </r>
  </si>
  <si>
    <r>
      <t xml:space="preserve">Средний размер пенсии на конец периода, руб. </t>
    </r>
    <r>
      <rPr>
        <b/>
        <sz val="11"/>
        <rFont val="Arial"/>
        <family val="2"/>
      </rPr>
      <t>(отчетность квартальная)</t>
    </r>
  </si>
  <si>
    <r>
      <t>Численность постоянного населения</t>
    </r>
    <r>
      <rPr>
        <b/>
        <sz val="11"/>
        <rFont val="Arial"/>
        <family val="2"/>
      </rPr>
      <t xml:space="preserve"> на 1 января 2022 года</t>
    </r>
    <r>
      <rPr>
        <sz val="11"/>
        <rFont val="Arial"/>
        <family val="2"/>
      </rPr>
      <t>, тыс. чел.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</si>
</sst>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4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48"/>
      <name val="Arial"/>
      <family val="2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0" xfId="0" applyNumberFormat="1" applyFont="1" applyFill="1" applyAlignment="1">
      <alignment vertical="top" wrapText="1"/>
    </xf>
    <xf numFmtId="2" fontId="2" fillId="33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2" fillId="34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2" fontId="6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164" fontId="1" fillId="0" borderId="10" xfId="55" applyNumberFormat="1" applyFont="1" applyFill="1" applyBorder="1" applyAlignment="1" applyProtection="1">
      <alignment horizontal="right" vertical="top" wrapText="1"/>
      <protection/>
    </xf>
    <xf numFmtId="1" fontId="2" fillId="34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 indent="1"/>
    </xf>
    <xf numFmtId="164" fontId="2" fillId="0" borderId="10" xfId="0" applyNumberFormat="1" applyFont="1" applyFill="1" applyBorder="1" applyAlignment="1">
      <alignment horizontal="right" vertical="top" wrapText="1"/>
    </xf>
    <xf numFmtId="1" fontId="2" fillId="34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indent="3"/>
    </xf>
    <xf numFmtId="165" fontId="2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5" fontId="2" fillId="34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left" vertical="top" wrapText="1" indent="1"/>
    </xf>
    <xf numFmtId="2" fontId="2" fillId="34" borderId="10" xfId="0" applyNumberFormat="1" applyFont="1" applyFill="1" applyBorder="1" applyAlignment="1">
      <alignment vertical="top" wrapText="1"/>
    </xf>
    <xf numFmtId="165" fontId="2" fillId="34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0" fontId="2" fillId="34" borderId="10" xfId="0" applyNumberFormat="1" applyFont="1" applyFill="1" applyBorder="1" applyAlignment="1">
      <alignment vertical="top" wrapText="1"/>
    </xf>
    <xf numFmtId="165" fontId="2" fillId="34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 indent="2"/>
    </xf>
    <xf numFmtId="164" fontId="3" fillId="0" borderId="10" xfId="0" applyNumberFormat="1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vertical="top" wrapText="1"/>
    </xf>
    <xf numFmtId="164" fontId="2" fillId="0" borderId="10" xfId="55" applyNumberFormat="1" applyFont="1" applyFill="1" applyBorder="1" applyAlignment="1" applyProtection="1">
      <alignment horizontal="right" vertical="top" wrapText="1"/>
      <protection/>
    </xf>
    <xf numFmtId="2" fontId="2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 indent="3"/>
    </xf>
    <xf numFmtId="10" fontId="3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164" fontId="1" fillId="34" borderId="10" xfId="55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3"/>
  <sheetViews>
    <sheetView tabSelected="1" zoomScale="85" zoomScaleNormal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J153" sqref="J153"/>
    </sheetView>
  </sheetViews>
  <sheetFormatPr defaultColWidth="11.625" defaultRowHeight="12.75"/>
  <cols>
    <col min="1" max="1" width="49.125" style="1" customWidth="1"/>
    <col min="2" max="2" width="22.625" style="2" customWidth="1"/>
    <col min="3" max="3" width="22.875" style="1" customWidth="1"/>
    <col min="4" max="182" width="8.25390625" style="1" customWidth="1"/>
    <col min="183" max="185" width="11.625" style="3" customWidth="1"/>
    <col min="186" max="16384" width="11.625" style="4" customWidth="1"/>
  </cols>
  <sheetData>
    <row r="1" ht="14.25">
      <c r="B1" s="5"/>
    </row>
    <row r="2" spans="1:3" ht="30.75" customHeight="1">
      <c r="A2" s="12" t="s">
        <v>140</v>
      </c>
      <c r="B2" s="12"/>
      <c r="C2" s="12"/>
    </row>
    <row r="3" spans="1:3" ht="54.75" customHeight="1">
      <c r="A3" s="13" t="s">
        <v>0</v>
      </c>
      <c r="B3" s="14" t="s">
        <v>1</v>
      </c>
      <c r="C3" s="13" t="s">
        <v>2</v>
      </c>
    </row>
    <row r="4" spans="1:250" ht="60">
      <c r="A4" s="48" t="s">
        <v>139</v>
      </c>
      <c r="B4" s="16">
        <f>SUM(B6,B10)</f>
        <v>22092</v>
      </c>
      <c r="C4" s="15">
        <f>B4/(B6/C6+B10/C10)</f>
        <v>1.0964860035735557</v>
      </c>
      <c r="GA4" s="6"/>
      <c r="GB4" s="6"/>
      <c r="GC4" s="6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3" ht="15">
      <c r="A5" s="48" t="s">
        <v>3</v>
      </c>
      <c r="B5" s="14"/>
      <c r="C5" s="17"/>
    </row>
    <row r="6" spans="1:3" ht="31.5" customHeight="1">
      <c r="A6" s="18" t="s">
        <v>4</v>
      </c>
      <c r="B6" s="20">
        <f>B8+B9</f>
        <v>12991</v>
      </c>
      <c r="C6" s="19">
        <f>B6/(B8/C8+B9/C9)</f>
        <v>0.7747957297071629</v>
      </c>
    </row>
    <row r="7" spans="1:3" ht="14.25">
      <c r="A7" s="17" t="s">
        <v>5</v>
      </c>
      <c r="B7" s="20"/>
      <c r="C7" s="19"/>
    </row>
    <row r="8" spans="1:3" ht="14.25">
      <c r="A8" s="21" t="s">
        <v>6</v>
      </c>
      <c r="B8" s="20">
        <v>5442</v>
      </c>
      <c r="C8" s="19">
        <f>B8/8016</f>
        <v>0.6788922155688623</v>
      </c>
    </row>
    <row r="9" spans="1:3" ht="14.25">
      <c r="A9" s="21" t="s">
        <v>7</v>
      </c>
      <c r="B9" s="20">
        <v>7549</v>
      </c>
      <c r="C9" s="19">
        <f>B9/8751</f>
        <v>0.8626442692263742</v>
      </c>
    </row>
    <row r="10" spans="1:3" ht="28.5">
      <c r="A10" s="18" t="s">
        <v>8</v>
      </c>
      <c r="B10" s="20">
        <v>9101</v>
      </c>
      <c r="C10" s="19">
        <f>B10/3381</f>
        <v>2.691807157645667</v>
      </c>
    </row>
    <row r="11" spans="1:3" ht="45.75" customHeight="1">
      <c r="A11" s="49" t="s">
        <v>9</v>
      </c>
      <c r="B11" s="22">
        <v>73358.032</v>
      </c>
      <c r="C11" s="19">
        <v>1.294</v>
      </c>
    </row>
    <row r="12" spans="1:3" ht="69" customHeight="1">
      <c r="A12" s="49" t="s">
        <v>142</v>
      </c>
      <c r="B12" s="22">
        <v>32582.9764</v>
      </c>
      <c r="C12" s="19">
        <v>1.311</v>
      </c>
    </row>
    <row r="13" spans="1:3" ht="22.5" customHeight="1">
      <c r="A13" s="48" t="s">
        <v>10</v>
      </c>
      <c r="B13" s="25"/>
      <c r="C13" s="24"/>
    </row>
    <row r="14" spans="1:3" ht="48.75" customHeight="1">
      <c r="A14" s="26" t="s">
        <v>11</v>
      </c>
      <c r="B14" s="22">
        <f>B16+B17+B18</f>
        <v>25832.6</v>
      </c>
      <c r="C14" s="19">
        <f>B14/(B16/C16+B17/C17+B18/C18)</f>
        <v>1.406111937066245</v>
      </c>
    </row>
    <row r="15" spans="1:3" ht="20.25" customHeight="1">
      <c r="A15" s="27" t="s">
        <v>3</v>
      </c>
      <c r="B15" s="25"/>
      <c r="C15" s="24"/>
    </row>
    <row r="16" spans="1:3" ht="45" customHeight="1">
      <c r="A16" s="26" t="s">
        <v>12</v>
      </c>
      <c r="B16" s="22">
        <v>872.6</v>
      </c>
      <c r="C16" s="19">
        <v>1.031</v>
      </c>
    </row>
    <row r="17" spans="1:3" ht="35.25" customHeight="1">
      <c r="A17" s="26" t="s">
        <v>13</v>
      </c>
      <c r="B17" s="22">
        <v>3829.5</v>
      </c>
      <c r="C17" s="19">
        <v>1.036</v>
      </c>
    </row>
    <row r="18" spans="1:3" ht="18.75" customHeight="1">
      <c r="A18" s="26" t="s">
        <v>14</v>
      </c>
      <c r="B18" s="22">
        <v>21130.5</v>
      </c>
      <c r="C18" s="19">
        <v>1.528</v>
      </c>
    </row>
    <row r="19" spans="1:3" ht="14.25">
      <c r="A19" s="26" t="s">
        <v>15</v>
      </c>
      <c r="B19" s="29"/>
      <c r="C19" s="28"/>
    </row>
    <row r="20" spans="1:3" s="8" customFormat="1" ht="14.25">
      <c r="A20" s="30" t="s">
        <v>16</v>
      </c>
      <c r="B20" s="31">
        <v>8307.4</v>
      </c>
      <c r="C20" s="28">
        <v>1.5930000000000002</v>
      </c>
    </row>
    <row r="21" spans="1:3" s="8" customFormat="1" ht="14.25">
      <c r="A21" s="30" t="s">
        <v>17</v>
      </c>
      <c r="B21" s="32">
        <v>132.2</v>
      </c>
      <c r="C21" s="28">
        <v>0.902</v>
      </c>
    </row>
    <row r="22" spans="1:3" s="8" customFormat="1" ht="32.25" customHeight="1">
      <c r="A22" s="30" t="s">
        <v>18</v>
      </c>
      <c r="B22" s="29">
        <v>1254.3672</v>
      </c>
      <c r="C22" s="28">
        <v>1.349</v>
      </c>
    </row>
    <row r="23" spans="1:3" s="8" customFormat="1" ht="25.5">
      <c r="A23" s="30" t="s">
        <v>19</v>
      </c>
      <c r="B23" s="29">
        <v>192.2644</v>
      </c>
      <c r="C23" s="28" t="s">
        <v>20</v>
      </c>
    </row>
    <row r="24" spans="1:3" s="8" customFormat="1" ht="28.5" customHeight="1">
      <c r="A24" s="30" t="s">
        <v>21</v>
      </c>
      <c r="B24" s="29" t="s">
        <v>22</v>
      </c>
      <c r="C24" s="28">
        <v>1.303</v>
      </c>
    </row>
    <row r="25" spans="1:3" s="8" customFormat="1" ht="25.5">
      <c r="A25" s="30" t="s">
        <v>23</v>
      </c>
      <c r="B25" s="29">
        <v>391.0349</v>
      </c>
      <c r="C25" s="28" t="s">
        <v>24</v>
      </c>
    </row>
    <row r="26" spans="1:3" s="8" customFormat="1" ht="25.5">
      <c r="A26" s="30" t="s">
        <v>25</v>
      </c>
      <c r="B26" s="29">
        <v>1150.8933</v>
      </c>
      <c r="C26" s="28">
        <v>1.174</v>
      </c>
    </row>
    <row r="27" spans="1:3" s="8" customFormat="1" ht="25.5">
      <c r="A27" s="30" t="s">
        <v>26</v>
      </c>
      <c r="B27" s="29">
        <v>3814.0851</v>
      </c>
      <c r="C27" s="28" t="s">
        <v>27</v>
      </c>
    </row>
    <row r="28" spans="1:3" s="8" customFormat="1" ht="21" customHeight="1">
      <c r="A28" s="30" t="s">
        <v>28</v>
      </c>
      <c r="B28" s="29">
        <v>992.15</v>
      </c>
      <c r="C28" s="28">
        <v>1.496</v>
      </c>
    </row>
    <row r="29" spans="1:3" ht="51.75" customHeight="1">
      <c r="A29" s="26" t="s">
        <v>29</v>
      </c>
      <c r="B29" s="34"/>
      <c r="C29" s="33">
        <v>1.21</v>
      </c>
    </row>
    <row r="30" spans="1:3" ht="35.25" customHeight="1">
      <c r="A30" s="48" t="s">
        <v>30</v>
      </c>
      <c r="B30" s="50" t="s">
        <v>31</v>
      </c>
      <c r="C30" s="50"/>
    </row>
    <row r="31" spans="1:3" ht="18.75" customHeight="1">
      <c r="A31" s="26" t="s">
        <v>32</v>
      </c>
      <c r="B31" s="35">
        <v>1831.956</v>
      </c>
      <c r="C31" s="33">
        <v>1.105</v>
      </c>
    </row>
    <row r="32" spans="1:3" ht="14.25">
      <c r="A32" s="17" t="s">
        <v>3</v>
      </c>
      <c r="B32" s="35"/>
      <c r="C32" s="33"/>
    </row>
    <row r="33" spans="1:3" ht="14.25">
      <c r="A33" s="17" t="s">
        <v>33</v>
      </c>
      <c r="B33" s="35">
        <v>374.467</v>
      </c>
      <c r="C33" s="33">
        <f>B33/320.673</f>
        <v>1.1677534435390569</v>
      </c>
    </row>
    <row r="34" spans="1:3" ht="15.75" customHeight="1">
      <c r="A34" s="26" t="s">
        <v>34</v>
      </c>
      <c r="B34" s="35"/>
      <c r="C34" s="33"/>
    </row>
    <row r="35" spans="1:3" ht="15.75" customHeight="1">
      <c r="A35" s="18" t="s">
        <v>35</v>
      </c>
      <c r="B35" s="35">
        <v>328.918</v>
      </c>
      <c r="C35" s="33">
        <f>B35/362.547</f>
        <v>0.9072423713339236</v>
      </c>
    </row>
    <row r="36" spans="1:3" ht="15.75" customHeight="1">
      <c r="A36" s="18" t="s">
        <v>36</v>
      </c>
      <c r="B36" s="35">
        <v>12.409</v>
      </c>
      <c r="C36" s="33">
        <f>B36/7.458</f>
        <v>1.6638508983641727</v>
      </c>
    </row>
    <row r="37" spans="1:3" ht="24" customHeight="1">
      <c r="A37" s="18" t="s">
        <v>37</v>
      </c>
      <c r="B37" s="35">
        <f>B31-B35-B36</f>
        <v>1490.629</v>
      </c>
      <c r="C37" s="33">
        <f>B37/(1821.922-362.547-7.458)</f>
        <v>1.0266626811312216</v>
      </c>
    </row>
    <row r="38" spans="1:3" ht="19.5" customHeight="1">
      <c r="A38" s="48" t="s">
        <v>38</v>
      </c>
      <c r="B38" s="35"/>
      <c r="C38" s="33"/>
    </row>
    <row r="39" spans="1:3" ht="28.5">
      <c r="A39" s="27" t="s">
        <v>39</v>
      </c>
      <c r="B39" s="37">
        <v>469.914</v>
      </c>
      <c r="C39" s="33">
        <v>0.63</v>
      </c>
    </row>
    <row r="40" spans="1:3" ht="31.5" customHeight="1">
      <c r="A40" s="27" t="s">
        <v>40</v>
      </c>
      <c r="B40" s="37">
        <v>48.813</v>
      </c>
      <c r="C40" s="33" t="s">
        <v>41</v>
      </c>
    </row>
    <row r="41" spans="1:3" ht="14.25">
      <c r="A41" s="38" t="s">
        <v>3</v>
      </c>
      <c r="B41" s="37"/>
      <c r="C41" s="33"/>
    </row>
    <row r="42" spans="1:3" ht="22.5">
      <c r="A42" s="17" t="s">
        <v>42</v>
      </c>
      <c r="B42" s="37">
        <f>B40-B43</f>
        <v>38.578</v>
      </c>
      <c r="C42" s="47" t="s">
        <v>141</v>
      </c>
    </row>
    <row r="43" spans="1:3" ht="14.25">
      <c r="A43" s="17" t="s">
        <v>43</v>
      </c>
      <c r="B43" s="37">
        <v>10.235</v>
      </c>
      <c r="C43" s="33">
        <v>0.878</v>
      </c>
    </row>
    <row r="44" spans="1:3" s="9" customFormat="1" ht="18.75" customHeight="1">
      <c r="A44" s="27" t="s">
        <v>44</v>
      </c>
      <c r="B44" s="20">
        <v>760</v>
      </c>
      <c r="C44" s="19">
        <f>B44/78</f>
        <v>9.743589743589743</v>
      </c>
    </row>
    <row r="45" spans="1:3" ht="14.25">
      <c r="A45" s="38" t="s">
        <v>3</v>
      </c>
      <c r="B45" s="37"/>
      <c r="C45" s="33"/>
    </row>
    <row r="46" spans="1:3" ht="22.5">
      <c r="A46" s="17" t="s">
        <v>42</v>
      </c>
      <c r="B46" s="40">
        <f>B44-B47</f>
        <v>697</v>
      </c>
      <c r="C46" s="47" t="s">
        <v>141</v>
      </c>
    </row>
    <row r="47" spans="1:3" ht="14.25">
      <c r="A47" s="17" t="s">
        <v>45</v>
      </c>
      <c r="B47" s="40">
        <v>63</v>
      </c>
      <c r="C47" s="33">
        <f>B47/78</f>
        <v>0.8076923076923077</v>
      </c>
    </row>
    <row r="48" spans="1:3" s="9" customFormat="1" ht="57">
      <c r="A48" s="27" t="s">
        <v>46</v>
      </c>
      <c r="B48" s="20">
        <v>40154</v>
      </c>
      <c r="C48" s="47" t="s">
        <v>141</v>
      </c>
    </row>
    <row r="49" spans="1:3" ht="19.5" customHeight="1">
      <c r="A49" s="48" t="s">
        <v>47</v>
      </c>
      <c r="B49" s="20"/>
      <c r="C49" s="17"/>
    </row>
    <row r="50" spans="1:3" ht="31.5" customHeight="1">
      <c r="A50" s="27" t="s">
        <v>48</v>
      </c>
      <c r="B50" s="37">
        <v>13614.4</v>
      </c>
      <c r="C50" s="33">
        <v>1.199</v>
      </c>
    </row>
    <row r="51" spans="1:3" ht="18.75" customHeight="1">
      <c r="A51" s="18" t="s">
        <v>49</v>
      </c>
      <c r="B51" s="37">
        <f>B50-B52</f>
        <v>6436.7</v>
      </c>
      <c r="C51" s="41">
        <f>B51/(B50/C50-B52/C52)</f>
        <v>1.2233184313701324</v>
      </c>
    </row>
    <row r="52" spans="1:3" ht="18.75" customHeight="1">
      <c r="A52" s="18" t="s">
        <v>50</v>
      </c>
      <c r="B52" s="37">
        <v>7177.7</v>
      </c>
      <c r="C52" s="33">
        <v>1.178</v>
      </c>
    </row>
    <row r="53" spans="1:3" ht="18.75" customHeight="1">
      <c r="A53" s="27" t="s">
        <v>51</v>
      </c>
      <c r="B53" s="51">
        <f>B52/B50</f>
        <v>0.5272138324127394</v>
      </c>
      <c r="C53" s="33"/>
    </row>
    <row r="54" spans="1:3" ht="28.5">
      <c r="A54" s="27" t="s">
        <v>52</v>
      </c>
      <c r="B54" s="37">
        <v>200.8</v>
      </c>
      <c r="C54" s="33">
        <v>1.077</v>
      </c>
    </row>
    <row r="55" spans="1:3" ht="18.75" customHeight="1">
      <c r="A55" s="48" t="s">
        <v>53</v>
      </c>
      <c r="B55" s="25"/>
      <c r="C55" s="24"/>
    </row>
    <row r="56" spans="1:3" ht="31.5" customHeight="1">
      <c r="A56" s="26" t="s">
        <v>54</v>
      </c>
      <c r="B56" s="25">
        <v>1973.6</v>
      </c>
      <c r="C56" s="33">
        <v>1.502</v>
      </c>
    </row>
    <row r="57" spans="1:3" ht="33.75" customHeight="1">
      <c r="A57" s="27" t="s">
        <v>55</v>
      </c>
      <c r="B57" s="37">
        <v>68133.5</v>
      </c>
      <c r="C57" s="33">
        <v>0.923</v>
      </c>
    </row>
    <row r="58" spans="1:3" ht="18.75" customHeight="1">
      <c r="A58" s="48" t="s">
        <v>56</v>
      </c>
      <c r="B58" s="25"/>
      <c r="C58" s="24"/>
    </row>
    <row r="59" spans="1:3" ht="28.5">
      <c r="A59" s="27" t="s">
        <v>57</v>
      </c>
      <c r="B59" s="37">
        <v>4364.564</v>
      </c>
      <c r="C59" s="24">
        <v>121.9</v>
      </c>
    </row>
    <row r="60" spans="1:3" ht="17.25" customHeight="1">
      <c r="A60" s="17" t="s">
        <v>58</v>
      </c>
      <c r="B60" s="25"/>
      <c r="C60" s="39">
        <v>0.7979999999999999</v>
      </c>
    </row>
    <row r="61" spans="1:3" ht="33" customHeight="1">
      <c r="A61" s="26" t="s">
        <v>59</v>
      </c>
      <c r="B61" s="37">
        <v>211.373</v>
      </c>
      <c r="C61" s="39">
        <v>0.493</v>
      </c>
    </row>
    <row r="62" spans="1:3" ht="21" customHeight="1">
      <c r="A62" s="17" t="s">
        <v>60</v>
      </c>
      <c r="B62" s="25"/>
      <c r="C62" s="33">
        <v>0.20199999999999999</v>
      </c>
    </row>
    <row r="63" spans="1:226" ht="47.25" customHeight="1">
      <c r="A63" s="26" t="s">
        <v>61</v>
      </c>
      <c r="B63" s="36">
        <f>B59-B61</f>
        <v>4153.191000000001</v>
      </c>
      <c r="C63" s="33">
        <v>1.246</v>
      </c>
      <c r="GA63" s="6"/>
      <c r="GB63" s="6"/>
      <c r="GC63" s="6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</row>
    <row r="64" spans="1:3" ht="17.25" customHeight="1">
      <c r="A64" s="48" t="s">
        <v>62</v>
      </c>
      <c r="B64" s="42"/>
      <c r="C64" s="17"/>
    </row>
    <row r="65" spans="1:3" ht="78" customHeight="1">
      <c r="A65" s="26" t="s">
        <v>138</v>
      </c>
      <c r="B65" s="37">
        <v>4391.252</v>
      </c>
      <c r="C65" s="33">
        <v>0.94</v>
      </c>
    </row>
    <row r="66" spans="1:3" ht="18" customHeight="1" hidden="1">
      <c r="A66" s="26" t="s">
        <v>63</v>
      </c>
      <c r="B66" s="25"/>
      <c r="C66" s="24"/>
    </row>
    <row r="67" spans="1:3" ht="18" customHeight="1" hidden="1">
      <c r="A67" s="26" t="s">
        <v>64</v>
      </c>
      <c r="B67" s="25"/>
      <c r="C67" s="33"/>
    </row>
    <row r="68" spans="1:3" ht="18" customHeight="1">
      <c r="A68" s="26" t="s">
        <v>65</v>
      </c>
      <c r="B68" s="37">
        <f>304.9917+3.4213+81.2663+51.3689+13.3841+0.01</f>
        <v>454.44229999999993</v>
      </c>
      <c r="C68" s="33">
        <f>B68/(277.7812+2.8474+99.2995+76.5852+12.8179)</f>
        <v>0.9682763472788511</v>
      </c>
    </row>
    <row r="69" spans="1:3" ht="18" customHeight="1">
      <c r="A69" s="26" t="s">
        <v>66</v>
      </c>
      <c r="B69" s="25"/>
      <c r="C69" s="33"/>
    </row>
    <row r="70" spans="1:3" ht="18" customHeight="1">
      <c r="A70" s="18" t="s">
        <v>67</v>
      </c>
      <c r="B70" s="37">
        <v>978.224</v>
      </c>
      <c r="C70" s="33">
        <v>0.968</v>
      </c>
    </row>
    <row r="71" spans="1:3" ht="18" customHeight="1">
      <c r="A71" s="18" t="s">
        <v>68</v>
      </c>
      <c r="B71" s="37">
        <v>1603.76</v>
      </c>
      <c r="C71" s="33">
        <v>1.142</v>
      </c>
    </row>
    <row r="72" spans="1:3" ht="18" customHeight="1">
      <c r="A72" s="18" t="s">
        <v>69</v>
      </c>
      <c r="B72" s="37">
        <v>949.524</v>
      </c>
      <c r="C72" s="33">
        <v>0.67</v>
      </c>
    </row>
    <row r="73" spans="1:3" ht="18" customHeight="1">
      <c r="A73" s="18" t="s">
        <v>70</v>
      </c>
      <c r="B73" s="37">
        <v>19.6</v>
      </c>
      <c r="C73" s="33">
        <v>1.012</v>
      </c>
    </row>
    <row r="74" spans="1:3" ht="18" customHeight="1">
      <c r="A74" s="18" t="s">
        <v>71</v>
      </c>
      <c r="B74" s="37">
        <v>258.223</v>
      </c>
      <c r="C74" s="33">
        <v>1.393</v>
      </c>
    </row>
    <row r="75" spans="1:3" ht="18" customHeight="1">
      <c r="A75" s="18" t="s">
        <v>3</v>
      </c>
      <c r="B75" s="37">
        <f>SUM(B76:B79)</f>
        <v>349.226</v>
      </c>
      <c r="C75" s="33">
        <f>B75/(B76/C76+B77/C77+B78/C78+B79/C79)</f>
        <v>1.1258873610996234</v>
      </c>
    </row>
    <row r="76" spans="1:3" ht="18" customHeight="1">
      <c r="A76" s="18" t="s">
        <v>72</v>
      </c>
      <c r="B76" s="37">
        <v>37.743</v>
      </c>
      <c r="C76" s="33">
        <v>0.779</v>
      </c>
    </row>
    <row r="77" spans="1:3" ht="18" customHeight="1">
      <c r="A77" s="18" t="s">
        <v>73</v>
      </c>
      <c r="B77" s="37">
        <v>258.223</v>
      </c>
      <c r="C77" s="33">
        <v>1.393</v>
      </c>
    </row>
    <row r="78" spans="1:3" ht="18" customHeight="1">
      <c r="A78" s="18" t="s">
        <v>74</v>
      </c>
      <c r="B78" s="37">
        <v>49.58</v>
      </c>
      <c r="C78" s="33">
        <v>0.689</v>
      </c>
    </row>
    <row r="79" spans="1:3" ht="18" customHeight="1">
      <c r="A79" s="18" t="s">
        <v>75</v>
      </c>
      <c r="B79" s="37">
        <v>3.68</v>
      </c>
      <c r="C79" s="33">
        <v>0.837</v>
      </c>
    </row>
    <row r="80" spans="1:3" ht="33" customHeight="1">
      <c r="A80" s="26" t="s">
        <v>76</v>
      </c>
      <c r="B80" s="37">
        <f>SUM(B82:B85)</f>
        <v>359.3449</v>
      </c>
      <c r="C80" s="33">
        <f>B80/(B82/C82+B83/C83+B84/C84)</f>
        <v>1.2148786857445788</v>
      </c>
    </row>
    <row r="81" spans="1:3" ht="14.25">
      <c r="A81" s="26" t="s">
        <v>3</v>
      </c>
      <c r="B81" s="37"/>
      <c r="C81" s="33"/>
    </row>
    <row r="82" spans="1:3" ht="18.75" customHeight="1">
      <c r="A82" s="43" t="s">
        <v>77</v>
      </c>
      <c r="B82" s="37">
        <v>0.955</v>
      </c>
      <c r="C82" s="33">
        <f>B82/39.2173</f>
        <v>0.024351497935859938</v>
      </c>
    </row>
    <row r="83" spans="1:3" ht="18.75" customHeight="1">
      <c r="A83" s="43" t="s">
        <v>78</v>
      </c>
      <c r="B83" s="37">
        <v>319.61</v>
      </c>
      <c r="C83" s="33">
        <v>1.345</v>
      </c>
    </row>
    <row r="84" spans="1:3" ht="18.75" customHeight="1">
      <c r="A84" s="43" t="s">
        <v>79</v>
      </c>
      <c r="B84" s="37">
        <v>36.9125</v>
      </c>
      <c r="C84" s="33">
        <f>B84/18.9411</f>
        <v>1.9488044516949916</v>
      </c>
    </row>
    <row r="85" spans="1:3" ht="18.75" customHeight="1">
      <c r="A85" s="18" t="s">
        <v>80</v>
      </c>
      <c r="B85" s="37">
        <v>1.8674</v>
      </c>
      <c r="C85" s="33">
        <f>B85/10.2992</f>
        <v>0.18131505359639583</v>
      </c>
    </row>
    <row r="86" spans="1:3" ht="18.75" customHeight="1">
      <c r="A86" s="26" t="s">
        <v>81</v>
      </c>
      <c r="B86" s="37"/>
      <c r="C86" s="33"/>
    </row>
    <row r="87" spans="1:3" ht="23.25" customHeight="1">
      <c r="A87" s="48" t="s">
        <v>82</v>
      </c>
      <c r="B87" s="42"/>
      <c r="C87" s="33"/>
    </row>
    <row r="88" spans="1:3" ht="18.75" customHeight="1">
      <c r="A88" s="26" t="s">
        <v>83</v>
      </c>
      <c r="B88" s="35">
        <v>2083.638</v>
      </c>
      <c r="C88" s="33">
        <v>1.262</v>
      </c>
    </row>
    <row r="89" spans="1:3" ht="14.25">
      <c r="A89" s="26" t="s">
        <v>3</v>
      </c>
      <c r="B89" s="42"/>
      <c r="C89" s="33"/>
    </row>
    <row r="90" spans="1:3" ht="20.25" customHeight="1">
      <c r="A90" s="26" t="s">
        <v>84</v>
      </c>
      <c r="B90" s="35">
        <v>584.688</v>
      </c>
      <c r="C90" s="33">
        <v>1.042</v>
      </c>
    </row>
    <row r="91" spans="1:3" ht="17.25" customHeight="1">
      <c r="A91" s="26" t="s">
        <v>85</v>
      </c>
      <c r="B91" s="35">
        <v>2159.527</v>
      </c>
      <c r="C91" s="33">
        <v>1.419</v>
      </c>
    </row>
    <row r="92" spans="1:3" ht="14.25">
      <c r="A92" s="26" t="s">
        <v>86</v>
      </c>
      <c r="B92" s="35"/>
      <c r="C92" s="33"/>
    </row>
    <row r="93" spans="1:3" ht="19.5" customHeight="1">
      <c r="A93" s="18" t="s">
        <v>87</v>
      </c>
      <c r="B93" s="35">
        <v>318.965</v>
      </c>
      <c r="C93" s="33">
        <v>2.5639999999999996</v>
      </c>
    </row>
    <row r="94" spans="1:3" ht="28.5">
      <c r="A94" s="18" t="s">
        <v>88</v>
      </c>
      <c r="B94" s="35">
        <v>251.985</v>
      </c>
      <c r="C94" s="33">
        <v>1.97</v>
      </c>
    </row>
    <row r="95" spans="1:3" ht="19.5" customHeight="1">
      <c r="A95" s="18" t="s">
        <v>89</v>
      </c>
      <c r="B95" s="35">
        <v>128.587</v>
      </c>
      <c r="C95" s="33">
        <v>0.7879999999999999</v>
      </c>
    </row>
    <row r="96" spans="1:3" ht="19.5" customHeight="1">
      <c r="A96" s="18" t="s">
        <v>90</v>
      </c>
      <c r="B96" s="35">
        <v>1334.319</v>
      </c>
      <c r="C96" s="33">
        <v>1.3869999999999998</v>
      </c>
    </row>
    <row r="97" spans="1:3" ht="19.5" customHeight="1">
      <c r="A97" s="18" t="s">
        <v>91</v>
      </c>
      <c r="B97" s="35">
        <v>42.422</v>
      </c>
      <c r="C97" s="33">
        <v>0.792</v>
      </c>
    </row>
    <row r="98" spans="1:3" ht="19.5" customHeight="1">
      <c r="A98" s="18" t="s">
        <v>92</v>
      </c>
      <c r="B98" s="35">
        <v>46.042</v>
      </c>
      <c r="C98" s="33">
        <v>0.948</v>
      </c>
    </row>
    <row r="99" spans="1:3" ht="19.5" customHeight="1">
      <c r="A99" s="18" t="s">
        <v>93</v>
      </c>
      <c r="B99" s="35">
        <v>0</v>
      </c>
      <c r="C99" s="33" t="s">
        <v>94</v>
      </c>
    </row>
    <row r="100" spans="1:3" ht="18" customHeight="1">
      <c r="A100" s="18" t="s">
        <v>95</v>
      </c>
      <c r="B100" s="35">
        <v>32.501</v>
      </c>
      <c r="C100" s="33">
        <v>0.89</v>
      </c>
    </row>
    <row r="101" spans="1:3" ht="19.5" customHeight="1">
      <c r="A101" s="18" t="s">
        <v>96</v>
      </c>
      <c r="B101" s="31">
        <f>B91-B93-B94-B95-B97-B96-B98-B99-B100</f>
        <v>4.706000000000252</v>
      </c>
      <c r="C101" s="33" t="s">
        <v>94</v>
      </c>
    </row>
    <row r="102" spans="1:3" ht="21.75" customHeight="1">
      <c r="A102" s="48" t="s">
        <v>97</v>
      </c>
      <c r="B102" s="42"/>
      <c r="C102" s="33"/>
    </row>
    <row r="103" spans="1:3" ht="30" customHeight="1">
      <c r="A103" s="27" t="s">
        <v>98</v>
      </c>
      <c r="B103" s="25">
        <v>80244</v>
      </c>
      <c r="C103" s="44">
        <v>1.001</v>
      </c>
    </row>
    <row r="104" spans="1:3" ht="35.25" customHeight="1">
      <c r="A104" s="27" t="s">
        <v>143</v>
      </c>
      <c r="B104" s="25"/>
      <c r="C104" s="33"/>
    </row>
    <row r="105" spans="1:3" ht="30.75" customHeight="1">
      <c r="A105" s="18" t="s">
        <v>99</v>
      </c>
      <c r="B105" s="25">
        <v>866</v>
      </c>
      <c r="C105" s="33">
        <v>1.099</v>
      </c>
    </row>
    <row r="106" spans="1:3" ht="20.25" customHeight="1">
      <c r="A106" s="18" t="s">
        <v>14</v>
      </c>
      <c r="B106" s="25">
        <v>10793</v>
      </c>
      <c r="C106" s="33">
        <v>1.094</v>
      </c>
    </row>
    <row r="107" spans="1:3" ht="30.75" customHeight="1">
      <c r="A107" s="18" t="s">
        <v>13</v>
      </c>
      <c r="B107" s="25">
        <v>3287</v>
      </c>
      <c r="C107" s="33">
        <v>1.016</v>
      </c>
    </row>
    <row r="108" spans="1:3" ht="45" customHeight="1">
      <c r="A108" s="18" t="s">
        <v>12</v>
      </c>
      <c r="B108" s="25">
        <v>1041</v>
      </c>
      <c r="C108" s="33">
        <v>1.021</v>
      </c>
    </row>
    <row r="109" spans="1:3" ht="18.75" customHeight="1">
      <c r="A109" s="18" t="s">
        <v>100</v>
      </c>
      <c r="B109" s="25">
        <v>1142</v>
      </c>
      <c r="C109" s="33">
        <v>0.967</v>
      </c>
    </row>
    <row r="110" spans="1:3" ht="18.75" customHeight="1">
      <c r="A110" s="18" t="s">
        <v>101</v>
      </c>
      <c r="B110" s="25">
        <v>9101</v>
      </c>
      <c r="C110" s="33">
        <v>1.047</v>
      </c>
    </row>
    <row r="111" spans="1:3" ht="18.75" customHeight="1">
      <c r="A111" s="18" t="s">
        <v>102</v>
      </c>
      <c r="B111" s="25">
        <v>5073</v>
      </c>
      <c r="C111" s="33">
        <v>0.969</v>
      </c>
    </row>
    <row r="112" spans="1:3" ht="28.5">
      <c r="A112" s="18" t="s">
        <v>103</v>
      </c>
      <c r="B112" s="25">
        <v>593</v>
      </c>
      <c r="C112" s="33">
        <v>0.878</v>
      </c>
    </row>
    <row r="113" spans="1:3" ht="18" customHeight="1">
      <c r="A113" s="18" t="s">
        <v>104</v>
      </c>
      <c r="B113" s="25">
        <v>2682</v>
      </c>
      <c r="C113" s="33">
        <v>0.943</v>
      </c>
    </row>
    <row r="114" spans="1:3" ht="18" customHeight="1">
      <c r="A114" s="18" t="s">
        <v>105</v>
      </c>
      <c r="B114" s="25">
        <v>2772</v>
      </c>
      <c r="C114" s="33">
        <v>0.988</v>
      </c>
    </row>
    <row r="115" spans="1:3" ht="33" customHeight="1">
      <c r="A115" s="18" t="s">
        <v>106</v>
      </c>
      <c r="B115" s="25">
        <v>999</v>
      </c>
      <c r="C115" s="33">
        <v>0.92</v>
      </c>
    </row>
    <row r="116" spans="1:3" ht="30.75" customHeight="1">
      <c r="A116" s="18" t="s">
        <v>107</v>
      </c>
      <c r="B116" s="25">
        <v>943</v>
      </c>
      <c r="C116" s="33">
        <v>1.127</v>
      </c>
    </row>
    <row r="117" spans="1:3" ht="33.75" customHeight="1">
      <c r="A117" s="18" t="s">
        <v>108</v>
      </c>
      <c r="B117" s="25">
        <v>1608</v>
      </c>
      <c r="C117" s="33">
        <v>0.959</v>
      </c>
    </row>
    <row r="118" spans="1:3" ht="42.75">
      <c r="A118" s="18" t="s">
        <v>109</v>
      </c>
      <c r="B118" s="25">
        <v>10972</v>
      </c>
      <c r="C118" s="33">
        <v>0.973</v>
      </c>
    </row>
    <row r="119" spans="1:3" ht="18.75" customHeight="1">
      <c r="A119" s="18" t="s">
        <v>90</v>
      </c>
      <c r="B119" s="25">
        <v>14626</v>
      </c>
      <c r="C119" s="33">
        <v>0.98</v>
      </c>
    </row>
    <row r="120" spans="1:3" ht="29.25" customHeight="1">
      <c r="A120" s="18" t="s">
        <v>110</v>
      </c>
      <c r="B120" s="25">
        <v>11372</v>
      </c>
      <c r="C120" s="33">
        <v>0.98</v>
      </c>
    </row>
    <row r="121" spans="1:3" ht="31.5" customHeight="1">
      <c r="A121" s="18" t="s">
        <v>111</v>
      </c>
      <c r="B121" s="25">
        <v>1967</v>
      </c>
      <c r="C121" s="33">
        <v>0.984</v>
      </c>
    </row>
    <row r="122" spans="1:3" ht="21.75" customHeight="1">
      <c r="A122" s="18" t="s">
        <v>112</v>
      </c>
      <c r="B122" s="25">
        <v>376</v>
      </c>
      <c r="C122" s="33">
        <v>0.982</v>
      </c>
    </row>
    <row r="123" spans="1:3" ht="33.75" customHeight="1">
      <c r="A123" s="27" t="s">
        <v>113</v>
      </c>
      <c r="B123" s="25">
        <v>811</v>
      </c>
      <c r="C123" s="33">
        <v>0.499</v>
      </c>
    </row>
    <row r="124" spans="1:3" ht="15" customHeight="1">
      <c r="A124" s="45" t="s">
        <v>144</v>
      </c>
      <c r="B124" s="50" t="s">
        <v>114</v>
      </c>
      <c r="C124" s="50"/>
    </row>
    <row r="125" spans="1:3" ht="14.25">
      <c r="A125" s="45"/>
      <c r="B125" s="25">
        <v>100862</v>
      </c>
      <c r="C125" s="39">
        <f>B125/103234</f>
        <v>0.9770230737935176</v>
      </c>
    </row>
    <row r="126" spans="1:3" ht="18.75" customHeight="1">
      <c r="A126" s="48" t="s">
        <v>115</v>
      </c>
      <c r="B126" s="42"/>
      <c r="C126" s="17"/>
    </row>
    <row r="127" spans="1:3" ht="45" customHeight="1">
      <c r="A127" s="27" t="s">
        <v>116</v>
      </c>
      <c r="B127" s="25">
        <v>41347</v>
      </c>
      <c r="C127" s="39">
        <v>1.127</v>
      </c>
    </row>
    <row r="128" spans="1:3" ht="36" customHeight="1">
      <c r="A128" s="27" t="s">
        <v>145</v>
      </c>
      <c r="B128" s="25"/>
      <c r="C128" s="24"/>
    </row>
    <row r="129" spans="1:3" ht="30" customHeight="1">
      <c r="A129" s="18" t="s">
        <v>99</v>
      </c>
      <c r="B129" s="25">
        <v>53282</v>
      </c>
      <c r="C129" s="24">
        <v>114.8</v>
      </c>
    </row>
    <row r="130" spans="1:3" ht="20.25" customHeight="1">
      <c r="A130" s="18" t="s">
        <v>14</v>
      </c>
      <c r="B130" s="25">
        <v>45710</v>
      </c>
      <c r="C130" s="24">
        <v>114</v>
      </c>
    </row>
    <row r="131" spans="1:3" ht="28.5">
      <c r="A131" s="18" t="s">
        <v>13</v>
      </c>
      <c r="B131" s="25">
        <v>45028</v>
      </c>
      <c r="C131" s="24">
        <v>122.5</v>
      </c>
    </row>
    <row r="132" spans="1:3" ht="49.5" customHeight="1">
      <c r="A132" s="18" t="s">
        <v>12</v>
      </c>
      <c r="B132" s="25">
        <v>34048</v>
      </c>
      <c r="C132" s="24">
        <v>118.2</v>
      </c>
    </row>
    <row r="133" spans="1:3" ht="18.75" customHeight="1">
      <c r="A133" s="18" t="s">
        <v>100</v>
      </c>
      <c r="B133" s="25">
        <v>38690</v>
      </c>
      <c r="C133" s="24">
        <v>120</v>
      </c>
    </row>
    <row r="134" spans="1:3" ht="18.75" customHeight="1">
      <c r="A134" s="18" t="s">
        <v>101</v>
      </c>
      <c r="B134" s="25">
        <v>42210</v>
      </c>
      <c r="C134" s="24">
        <v>115.2</v>
      </c>
    </row>
    <row r="135" spans="1:3" ht="18.75" customHeight="1">
      <c r="A135" s="18" t="s">
        <v>102</v>
      </c>
      <c r="B135" s="25">
        <v>43725</v>
      </c>
      <c r="C135" s="24">
        <v>113.1</v>
      </c>
    </row>
    <row r="136" spans="1:3" ht="28.5">
      <c r="A136" s="18" t="s">
        <v>117</v>
      </c>
      <c r="B136" s="25">
        <v>34128</v>
      </c>
      <c r="C136" s="24">
        <v>127.9</v>
      </c>
    </row>
    <row r="137" spans="1:3" ht="14.25">
      <c r="A137" s="18" t="s">
        <v>104</v>
      </c>
      <c r="B137" s="25">
        <v>40910</v>
      </c>
      <c r="C137" s="24">
        <v>111.1</v>
      </c>
    </row>
    <row r="138" spans="1:3" ht="21" customHeight="1">
      <c r="A138" s="18" t="s">
        <v>105</v>
      </c>
      <c r="B138" s="25">
        <v>62475</v>
      </c>
      <c r="C138" s="24">
        <v>107.7</v>
      </c>
    </row>
    <row r="139" spans="1:3" ht="28.5">
      <c r="A139" s="18" t="s">
        <v>106</v>
      </c>
      <c r="B139" s="25">
        <v>30261</v>
      </c>
      <c r="C139" s="24">
        <v>119.9</v>
      </c>
    </row>
    <row r="140" spans="1:3" ht="28.5">
      <c r="A140" s="18" t="s">
        <v>107</v>
      </c>
      <c r="B140" s="25">
        <v>63201</v>
      </c>
      <c r="C140" s="24">
        <v>128.6</v>
      </c>
    </row>
    <row r="141" spans="1:3" ht="28.5">
      <c r="A141" s="18" t="s">
        <v>108</v>
      </c>
      <c r="B141" s="25">
        <v>33146</v>
      </c>
      <c r="C141" s="24">
        <v>118</v>
      </c>
    </row>
    <row r="142" spans="1:3" ht="42.75">
      <c r="A142" s="18" t="s">
        <v>109</v>
      </c>
      <c r="B142" s="25">
        <v>44391</v>
      </c>
      <c r="C142" s="24">
        <v>109.8</v>
      </c>
    </row>
    <row r="143" spans="1:3" ht="18" customHeight="1">
      <c r="A143" s="18" t="s">
        <v>90</v>
      </c>
      <c r="B143" s="25">
        <v>34809</v>
      </c>
      <c r="C143" s="24">
        <v>113.6</v>
      </c>
    </row>
    <row r="144" spans="1:3" ht="33" customHeight="1">
      <c r="A144" s="18" t="s">
        <v>110</v>
      </c>
      <c r="B144" s="25">
        <v>34577</v>
      </c>
      <c r="C144" s="24">
        <v>103.6</v>
      </c>
    </row>
    <row r="145" spans="1:3" ht="31.5" customHeight="1">
      <c r="A145" s="18" t="s">
        <v>111</v>
      </c>
      <c r="B145" s="25">
        <v>32411</v>
      </c>
      <c r="C145" s="24">
        <v>117.1</v>
      </c>
    </row>
    <row r="146" spans="1:3" ht="21.75" customHeight="1">
      <c r="A146" s="18" t="s">
        <v>112</v>
      </c>
      <c r="B146" s="25">
        <v>34315</v>
      </c>
      <c r="C146" s="24">
        <v>105.5</v>
      </c>
    </row>
    <row r="147" spans="1:3" ht="21.75" customHeight="1">
      <c r="A147" s="45" t="s">
        <v>146</v>
      </c>
      <c r="B147" s="50" t="s">
        <v>114</v>
      </c>
      <c r="C147" s="50"/>
    </row>
    <row r="148" spans="1:3" s="10" customFormat="1" ht="21" customHeight="1">
      <c r="A148" s="45"/>
      <c r="B148" s="25">
        <v>17335.54</v>
      </c>
      <c r="C148" s="39">
        <f>B148/16126.02</f>
        <v>1.075004247793318</v>
      </c>
    </row>
    <row r="149" spans="1:3" ht="46.5" customHeight="1">
      <c r="A149" s="27" t="s">
        <v>118</v>
      </c>
      <c r="B149" s="42"/>
      <c r="C149" s="23">
        <v>110.7</v>
      </c>
    </row>
    <row r="150" spans="1:3" ht="18.75" customHeight="1">
      <c r="A150" s="17" t="s">
        <v>119</v>
      </c>
      <c r="B150" s="42"/>
      <c r="C150" s="36">
        <v>107</v>
      </c>
    </row>
    <row r="151" spans="1:3" ht="18.75" customHeight="1">
      <c r="A151" s="17" t="s">
        <v>120</v>
      </c>
      <c r="B151" s="42"/>
      <c r="C151" s="23">
        <v>108.1</v>
      </c>
    </row>
    <row r="152" spans="1:3" ht="18.75" customHeight="1">
      <c r="A152" s="17" t="s">
        <v>121</v>
      </c>
      <c r="B152" s="42"/>
      <c r="C152" s="23">
        <v>114.9</v>
      </c>
    </row>
    <row r="153" spans="1:3" ht="49.5" customHeight="1">
      <c r="A153" s="26" t="s">
        <v>122</v>
      </c>
      <c r="B153" s="42"/>
      <c r="C153" s="23">
        <v>112.5</v>
      </c>
    </row>
    <row r="154" spans="1:3" ht="15" customHeight="1">
      <c r="A154" s="48" t="s">
        <v>123</v>
      </c>
      <c r="B154" s="42"/>
      <c r="C154" s="17"/>
    </row>
    <row r="155" spans="1:3" ht="33.75" customHeight="1">
      <c r="A155" s="26" t="s">
        <v>147</v>
      </c>
      <c r="B155" s="40">
        <v>298172</v>
      </c>
      <c r="C155" s="46" t="s">
        <v>137</v>
      </c>
    </row>
    <row r="156" spans="1:3" ht="16.5" customHeight="1">
      <c r="A156" s="27" t="s">
        <v>124</v>
      </c>
      <c r="B156" s="16">
        <v>497</v>
      </c>
      <c r="C156" s="19">
        <v>0.894</v>
      </c>
    </row>
    <row r="157" spans="1:3" ht="18.75" customHeight="1">
      <c r="A157" s="27" t="s">
        <v>125</v>
      </c>
      <c r="B157" s="16">
        <v>1596</v>
      </c>
      <c r="C157" s="19">
        <v>0.942</v>
      </c>
    </row>
    <row r="158" spans="1:3" ht="28.5">
      <c r="A158" s="27" t="s">
        <v>126</v>
      </c>
      <c r="B158" s="16">
        <f>B156-B157</f>
        <v>-1099</v>
      </c>
      <c r="C158" s="46" t="s">
        <v>127</v>
      </c>
    </row>
    <row r="159" spans="1:3" ht="15" customHeight="1">
      <c r="A159" s="27" t="s">
        <v>128</v>
      </c>
      <c r="B159" s="16"/>
      <c r="C159" s="19"/>
    </row>
    <row r="160" spans="1:3" ht="15" customHeight="1">
      <c r="A160" s="27" t="s">
        <v>129</v>
      </c>
      <c r="B160" s="16"/>
      <c r="C160" s="19"/>
    </row>
    <row r="161" spans="1:3" ht="15" customHeight="1">
      <c r="A161" s="26" t="s">
        <v>130</v>
      </c>
      <c r="B161" s="16">
        <v>631</v>
      </c>
      <c r="C161" s="19">
        <f>B161/637</f>
        <v>0.9905808477237049</v>
      </c>
    </row>
    <row r="162" spans="1:3" ht="15" customHeight="1">
      <c r="A162" s="26" t="s">
        <v>131</v>
      </c>
      <c r="B162" s="16">
        <v>951</v>
      </c>
      <c r="C162" s="19">
        <f>B162/962</f>
        <v>0.9885654885654885</v>
      </c>
    </row>
    <row r="163" spans="1:3" ht="15" customHeight="1">
      <c r="A163" s="26" t="s">
        <v>132</v>
      </c>
      <c r="B163" s="16">
        <f>B161-B162</f>
        <v>-320</v>
      </c>
      <c r="C163" s="46" t="s">
        <v>136</v>
      </c>
    </row>
    <row r="164" spans="1:3" ht="18" customHeight="1">
      <c r="A164" s="27" t="s">
        <v>133</v>
      </c>
      <c r="B164" s="16">
        <v>238</v>
      </c>
      <c r="C164" s="19">
        <v>0.841</v>
      </c>
    </row>
    <row r="165" spans="1:3" ht="18" customHeight="1">
      <c r="A165" s="27" t="s">
        <v>134</v>
      </c>
      <c r="B165" s="16">
        <v>266</v>
      </c>
      <c r="C165" s="19">
        <v>0.92</v>
      </c>
    </row>
    <row r="166" ht="14.25">
      <c r="B166" s="5"/>
    </row>
    <row r="167" spans="1:2" ht="28.5">
      <c r="A167" s="11" t="s">
        <v>135</v>
      </c>
      <c r="B167" s="5"/>
    </row>
    <row r="168" spans="1:2" ht="14.25">
      <c r="A168" s="11"/>
      <c r="B168" s="5"/>
    </row>
    <row r="169" spans="1:2" ht="14.25">
      <c r="A169" s="11"/>
      <c r="B169" s="5"/>
    </row>
    <row r="170" spans="1:2" ht="14.25">
      <c r="A170" s="11"/>
      <c r="B170" s="5"/>
    </row>
    <row r="171" spans="1:2" ht="14.25">
      <c r="A171" s="11"/>
      <c r="B171" s="5"/>
    </row>
    <row r="172" spans="1:2" ht="14.25">
      <c r="A172" s="11"/>
      <c r="B172" s="5"/>
    </row>
    <row r="173" spans="1:2" ht="14.25">
      <c r="A173" s="11"/>
      <c r="B173" s="5"/>
    </row>
    <row r="174" spans="1:2" ht="14.25">
      <c r="A174" s="11"/>
      <c r="B174" s="5"/>
    </row>
    <row r="175" spans="1:2" ht="14.25">
      <c r="A175" s="11"/>
      <c r="B175" s="5"/>
    </row>
    <row r="176" spans="1:2" ht="14.25">
      <c r="A176" s="11"/>
      <c r="B176" s="5"/>
    </row>
    <row r="177" spans="1:2" ht="14.25">
      <c r="A177" s="11"/>
      <c r="B177" s="5"/>
    </row>
    <row r="178" spans="1:2" ht="14.25">
      <c r="A178" s="11"/>
      <c r="B178" s="5"/>
    </row>
    <row r="179" spans="1:2" ht="14.25">
      <c r="A179" s="11"/>
      <c r="B179" s="5"/>
    </row>
    <row r="180" spans="1:2" ht="14.25">
      <c r="A180" s="11"/>
      <c r="B180" s="5"/>
    </row>
    <row r="181" spans="1:2" ht="14.25">
      <c r="A181" s="11"/>
      <c r="B181" s="5"/>
    </row>
    <row r="182" spans="1:2" ht="14.25">
      <c r="A182" s="11"/>
      <c r="B182" s="5"/>
    </row>
    <row r="183" spans="1:2" ht="14.25">
      <c r="A183" s="11"/>
      <c r="B183" s="5"/>
    </row>
    <row r="184" spans="1:2" ht="14.25">
      <c r="A184" s="11"/>
      <c r="B184" s="5"/>
    </row>
    <row r="185" spans="1:2" ht="14.25">
      <c r="A185" s="11"/>
      <c r="B185" s="5"/>
    </row>
    <row r="186" spans="1:2" ht="14.25">
      <c r="A186" s="11"/>
      <c r="B186" s="5"/>
    </row>
    <row r="187" spans="1:2" ht="14.25">
      <c r="A187" s="11"/>
      <c r="B187" s="5"/>
    </row>
    <row r="188" spans="1:2" ht="14.25">
      <c r="A188" s="11"/>
      <c r="B188" s="5"/>
    </row>
    <row r="189" spans="1:2" ht="14.25">
      <c r="A189" s="11"/>
      <c r="B189" s="5"/>
    </row>
    <row r="190" spans="1:2" ht="14.25">
      <c r="A190" s="11"/>
      <c r="B190" s="5"/>
    </row>
    <row r="191" spans="1:2" ht="14.25">
      <c r="A191" s="11"/>
      <c r="B191" s="5"/>
    </row>
    <row r="192" spans="1:2" ht="14.25">
      <c r="A192" s="11"/>
      <c r="B192" s="5"/>
    </row>
    <row r="193" spans="1:2" ht="14.25">
      <c r="A193" s="11"/>
      <c r="B193" s="5"/>
    </row>
    <row r="194" spans="1:2" ht="14.25">
      <c r="A194" s="11"/>
      <c r="B194" s="5"/>
    </row>
    <row r="195" spans="1:2" ht="14.25">
      <c r="A195" s="11"/>
      <c r="B195" s="5"/>
    </row>
    <row r="196" spans="1:2" ht="14.25">
      <c r="A196" s="11"/>
      <c r="B196" s="5"/>
    </row>
    <row r="197" spans="1:2" ht="14.25">
      <c r="A197" s="11"/>
      <c r="B197" s="5"/>
    </row>
    <row r="198" spans="1:2" ht="14.25">
      <c r="A198" s="11"/>
      <c r="B198" s="5"/>
    </row>
    <row r="199" spans="1:2" ht="14.25">
      <c r="A199" s="11"/>
      <c r="B199" s="5"/>
    </row>
    <row r="200" spans="1:2" ht="14.25">
      <c r="A200" s="11"/>
      <c r="B200" s="5"/>
    </row>
    <row r="201" spans="1:2" ht="14.25">
      <c r="A201" s="11"/>
      <c r="B201" s="5"/>
    </row>
    <row r="202" spans="1:2" ht="14.25">
      <c r="A202" s="11"/>
      <c r="B202" s="5"/>
    </row>
    <row r="203" spans="1:2" ht="14.25">
      <c r="A203" s="11"/>
      <c r="B203" s="5"/>
    </row>
    <row r="204" spans="1:2" ht="14.25">
      <c r="A204" s="11"/>
      <c r="B204" s="5"/>
    </row>
    <row r="205" spans="1:2" ht="14.25">
      <c r="A205" s="11"/>
      <c r="B205" s="5"/>
    </row>
    <row r="206" spans="1:2" ht="14.25">
      <c r="A206" s="11"/>
      <c r="B206" s="5"/>
    </row>
    <row r="207" spans="1:2" ht="14.25">
      <c r="A207" s="11"/>
      <c r="B207" s="5"/>
    </row>
    <row r="208" spans="1:2" ht="14.25">
      <c r="A208" s="11"/>
      <c r="B208" s="5"/>
    </row>
    <row r="209" spans="1:2" ht="14.25">
      <c r="A209" s="11"/>
      <c r="B209" s="5"/>
    </row>
    <row r="210" spans="1:2" ht="14.25">
      <c r="A210" s="11"/>
      <c r="B210" s="5"/>
    </row>
    <row r="211" spans="1:2" ht="14.25">
      <c r="A211" s="11"/>
      <c r="B211" s="5"/>
    </row>
    <row r="212" spans="1:2" ht="14.25">
      <c r="A212" s="11"/>
      <c r="B212" s="5"/>
    </row>
    <row r="213" spans="1:2" ht="14.25">
      <c r="A213" s="11"/>
      <c r="B213" s="5"/>
    </row>
    <row r="214" spans="1:2" ht="14.25">
      <c r="A214" s="11"/>
      <c r="B214" s="5"/>
    </row>
    <row r="215" spans="1:2" ht="14.25">
      <c r="A215" s="11"/>
      <c r="B215" s="5"/>
    </row>
    <row r="216" spans="1:2" ht="14.25">
      <c r="A216" s="11"/>
      <c r="B216" s="5"/>
    </row>
    <row r="217" spans="1:2" ht="14.25">
      <c r="A217" s="11"/>
      <c r="B217" s="5"/>
    </row>
    <row r="218" spans="1:2" ht="14.25">
      <c r="A218" s="11"/>
      <c r="B218" s="5"/>
    </row>
    <row r="219" spans="1:2" ht="14.25">
      <c r="A219" s="11"/>
      <c r="B219" s="5"/>
    </row>
    <row r="220" spans="1:2" ht="14.25">
      <c r="A220" s="11"/>
      <c r="B220" s="5"/>
    </row>
    <row r="221" spans="1:2" ht="14.25">
      <c r="A221" s="11"/>
      <c r="B221" s="5"/>
    </row>
    <row r="222" spans="1:2" ht="14.25">
      <c r="A222" s="11"/>
      <c r="B222" s="5"/>
    </row>
    <row r="223" spans="1:2" ht="14.25">
      <c r="A223" s="11"/>
      <c r="B223" s="5"/>
    </row>
    <row r="224" spans="1:2" ht="14.25">
      <c r="A224" s="11"/>
      <c r="B224" s="5"/>
    </row>
    <row r="225" spans="1:2" ht="14.25">
      <c r="A225" s="11"/>
      <c r="B225" s="5"/>
    </row>
    <row r="226" spans="1:2" ht="14.25">
      <c r="A226" s="11"/>
      <c r="B226" s="5"/>
    </row>
    <row r="227" spans="1:2" ht="14.25">
      <c r="A227" s="11"/>
      <c r="B227" s="5"/>
    </row>
    <row r="228" spans="1:2" ht="14.25">
      <c r="A228" s="11"/>
      <c r="B228" s="5"/>
    </row>
    <row r="229" spans="1:2" ht="14.25">
      <c r="A229" s="11"/>
      <c r="B229" s="5"/>
    </row>
    <row r="230" spans="1:2" ht="14.25">
      <c r="A230" s="11"/>
      <c r="B230" s="5"/>
    </row>
    <row r="231" spans="1:2" ht="14.25">
      <c r="A231" s="11"/>
      <c r="B231" s="5"/>
    </row>
    <row r="232" spans="1:2" ht="14.25">
      <c r="A232" s="11"/>
      <c r="B232" s="5"/>
    </row>
    <row r="233" spans="1:2" ht="14.25">
      <c r="A233" s="11"/>
      <c r="B233" s="5"/>
    </row>
    <row r="234" spans="1:2" ht="14.25">
      <c r="A234" s="11"/>
      <c r="B234" s="5"/>
    </row>
    <row r="235" spans="1:2" ht="14.25">
      <c r="A235" s="11"/>
      <c r="B235" s="5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</sheetData>
  <sheetProtection selectLockedCells="1" selectUnlockedCells="1"/>
  <mergeCells count="6">
    <mergeCell ref="B124:C124"/>
    <mergeCell ref="B30:C30"/>
    <mergeCell ref="A2:C2"/>
    <mergeCell ref="A147:A148"/>
    <mergeCell ref="B147:C147"/>
    <mergeCell ref="A124:A125"/>
  </mergeCells>
  <printOptions/>
  <pageMargins left="1.1298611111111112" right="0" top="0.39375" bottom="0.196527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kulpiba-ze</dc:creator>
  <cp:keywords/>
  <dc:description/>
  <cp:lastModifiedBy>kulpiba-ze</cp:lastModifiedBy>
  <cp:lastPrinted>2022-07-11T11:18:41Z</cp:lastPrinted>
  <dcterms:created xsi:type="dcterms:W3CDTF">2022-07-11T11:15:29Z</dcterms:created>
  <dcterms:modified xsi:type="dcterms:W3CDTF">2022-07-11T11:21:07Z</dcterms:modified>
  <cp:category/>
  <cp:version/>
  <cp:contentType/>
  <cp:contentStatus/>
</cp:coreProperties>
</file>