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373" activeTab="0"/>
  </bookViews>
  <sheets>
    <sheet name="Все предприятия" sheetId="1" r:id="rId1"/>
  </sheets>
  <definedNames>
    <definedName name="Excel_BuiltIn__FilterDatabase" localSheetId="0">'Все предприятия'!$A$6:$I$270</definedName>
    <definedName name="Excel_BuiltIn_Print_Titles" localSheetId="0">('Все предприятия'!$A$2:$B$65536,'Все предприятия'!$4:$5)</definedName>
    <definedName name="ExternalData_1" localSheetId="0">'Все предприятия'!$A$6:$H$264</definedName>
    <definedName name="_xlnm.Print_Titles" localSheetId="0">'Все предприятия'!$4:$5</definedName>
    <definedName name="_xlnm.Print_Area" localSheetId="0">'Все предприятия'!$A$1:$I$270</definedName>
  </definedNames>
  <calcPr fullCalcOnLoad="1"/>
</workbook>
</file>

<file path=xl/sharedStrings.xml><?xml version="1.0" encoding="utf-8"?>
<sst xmlns="http://schemas.openxmlformats.org/spreadsheetml/2006/main" count="503" uniqueCount="194">
  <si>
    <t>Таблица 2</t>
  </si>
  <si>
    <r>
      <t xml:space="preserve">Финансовые результаты деятельности 
крупных, средних и малых предприятий и организаций города Орла в 2019 году 
</t>
    </r>
    <r>
      <rPr>
        <sz val="12"/>
        <rFont val="Times New Roman"/>
        <family val="1"/>
      </rPr>
      <t>(подготовлено на основании данных Орелстата по данным годовых бухгалтерских балансов).</t>
    </r>
    <r>
      <rPr>
        <sz val="16"/>
        <rFont val="Times New Roman"/>
        <family val="1"/>
      </rPr>
      <t>***</t>
    </r>
  </si>
  <si>
    <t>тыс.руб.</t>
  </si>
  <si>
    <t>Код ОКВЭД</t>
  </si>
  <si>
    <t>Наименование вида деятельности</t>
  </si>
  <si>
    <t>Кол-во, ед.</t>
  </si>
  <si>
    <t>Доходы и расходы по обычным видам деятельности</t>
  </si>
  <si>
    <t>Прибыль рентабельных предприятий</t>
  </si>
  <si>
    <t>Прибыль (убыток) до налого-облажения</t>
  </si>
  <si>
    <t>Чистая прибыль (убыток ) отчетного периода</t>
  </si>
  <si>
    <t>Рентабельность (чистая прибыль/выручка)</t>
  </si>
  <si>
    <t>Выручка</t>
  </si>
  <si>
    <t>Себестоимость с учетом коммерческих и управлен-ческих расходов</t>
  </si>
  <si>
    <t>101.АГ</t>
  </si>
  <si>
    <t xml:space="preserve">ВСЕГО ПО ОБСЛЕДУЕМЫМ ВИДАМ ЭКОНОМИЧЕСКОЙ ДЕЯТЕЛЬНОСТИ </t>
  </si>
  <si>
    <t>крупные и средние предприятия и организации</t>
  </si>
  <si>
    <t xml:space="preserve">малые предприятия и организации </t>
  </si>
  <si>
    <t>1323500.029.31</t>
  </si>
  <si>
    <t>ПРОМЫШЛЕННОСТЬ</t>
  </si>
  <si>
    <t>малые предприятия и организации</t>
  </si>
  <si>
    <t>A</t>
  </si>
  <si>
    <t>СЕЛЬСКОЕ, ЛЕСНОЕ ХОЗЯЙСТВО, ОХОТА, РЫБОЛОВСТВО И РЫБОВОДСТВО</t>
  </si>
  <si>
    <t>01</t>
  </si>
  <si>
    <t>Растениеводство и животноводство, охота и предоставление соответствующих услуг в этих областях</t>
  </si>
  <si>
    <t>02</t>
  </si>
  <si>
    <t>Лесоводство и лесозаготовки</t>
  </si>
  <si>
    <t>нет</t>
  </si>
  <si>
    <t>03</t>
  </si>
  <si>
    <t>Рыболовство и рыбоводство</t>
  </si>
  <si>
    <t>B</t>
  </si>
  <si>
    <t>ДОБЫЧА ПОЛЕЗНЫХ ИСКОПАЕМЫХ</t>
  </si>
  <si>
    <t>C</t>
  </si>
  <si>
    <t>ОБРАБАТЫВАЮЩИЕ ПРОИЗВОДСТВА</t>
  </si>
  <si>
    <t>10</t>
  </si>
  <si>
    <t>Производство пищевых продуктов</t>
  </si>
  <si>
    <t>11</t>
  </si>
  <si>
    <t>Производство напитков</t>
  </si>
  <si>
    <t>-</t>
  </si>
  <si>
    <t>13</t>
  </si>
  <si>
    <t>Производство текстильных изделий</t>
  </si>
  <si>
    <t>14</t>
  </si>
  <si>
    <t>Производство одежды</t>
  </si>
  <si>
    <t>15</t>
  </si>
  <si>
    <t>Производство кожи и изделий из кожи</t>
  </si>
  <si>
    <t>16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</si>
  <si>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</si>
  <si>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17</t>
  </si>
  <si>
    <t>Производство бумаги и бумажных изделий</t>
  </si>
  <si>
    <t>18</t>
  </si>
  <si>
    <t>Деятельность полиграфическая и копирование носителей информации</t>
  </si>
  <si>
    <t>20</t>
  </si>
  <si>
    <t>Производство химических веществ и химических продуктов</t>
  </si>
  <si>
    <t>22</t>
  </si>
  <si>
    <t>Производство резиновых и пластмассовых изделий</t>
  </si>
  <si>
    <t>23</t>
  </si>
  <si>
    <t>Производство прочей неметаллической минеральной продукции</t>
  </si>
  <si>
    <t>24</t>
  </si>
  <si>
    <t>Производство металлургическое</t>
  </si>
  <si>
    <t>25</t>
  </si>
  <si>
    <t>Производство готовых металлических изделий, кроме машин и оборудования</t>
  </si>
  <si>
    <t>26</t>
  </si>
  <si>
    <t>Производство компьютеров, электронных и оптических изделий</t>
  </si>
  <si>
    <t>27</t>
  </si>
  <si>
    <t>Производство электрического оборудования</t>
  </si>
  <si>
    <t>28</t>
  </si>
  <si>
    <t>Производство машин и оборудования, не включенных в другие группировки</t>
  </si>
  <si>
    <t>29</t>
  </si>
  <si>
    <t>Производство автотранспортных средств, прицепов и полуприцепов</t>
  </si>
  <si>
    <t>31</t>
  </si>
  <si>
    <t>Производство мебели</t>
  </si>
  <si>
    <t>32</t>
  </si>
  <si>
    <t>Производство прочих готовых изделий</t>
  </si>
  <si>
    <t>33</t>
  </si>
  <si>
    <t>Ремонт и монтаж машин и оборудования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</si>
  <si>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</si>
  <si>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</si>
  <si>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</si>
  <si>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</si>
  <si>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36</t>
  </si>
  <si>
    <t>Забор, очистка и распределение воды</t>
  </si>
  <si>
    <t>37</t>
  </si>
  <si>
    <t>Сбор и обработка сточных вод</t>
  </si>
  <si>
    <t>38</t>
  </si>
  <si>
    <t>Сбор, обработка и утилизация отходов; обработка вторичного сырья</t>
  </si>
  <si>
    <t>F</t>
  </si>
  <si>
    <t>СТРОИТЕЛЬСТВО</t>
  </si>
  <si>
    <t>41</t>
  </si>
  <si>
    <t>Строительство зданий</t>
  </si>
  <si>
    <t>42</t>
  </si>
  <si>
    <t>Строительство инженерных сооружений</t>
  </si>
  <si>
    <t>43</t>
  </si>
  <si>
    <t>Работы строительные специализированные</t>
  </si>
  <si>
    <t>G</t>
  </si>
  <si>
    <t>ТОРГОВЛЯ ОПТОВАЯ И РОЗНИЧНАЯ; РЕМОНТ АВТОТРАНСПОРТНЫХ СРЕДСТВ И МОТОЦИКЛОВ</t>
  </si>
  <si>
    <t>45</t>
  </si>
  <si>
    <t>Торговля оптовая и розничная автотранспортными средствами и мотоциклами и их ремонт</t>
  </si>
  <si>
    <t>46</t>
  </si>
  <si>
    <t>Торговля оптовая, кроме оптовой торговли автотранспортными средствами и мотоциклами</t>
  </si>
  <si>
    <t>47</t>
  </si>
  <si>
    <t>Торговля розничная, кроме торговли автотранспортными средствами и мотоциклами</t>
  </si>
  <si>
    <t>H</t>
  </si>
  <si>
    <t>ТРАНСПОРТИРОВКА И ХРАНЕНИЕ</t>
  </si>
  <si>
    <t>49</t>
  </si>
  <si>
    <t>Деятельность сухопутного и трубопроводного транспорта</t>
  </si>
  <si>
    <t>52</t>
  </si>
  <si>
    <t>Складское хозяйство и вспомогательная транспортная деятельность</t>
  </si>
  <si>
    <t>53</t>
  </si>
  <si>
    <t>Деятельность почтовой связи и курьерская деятельность</t>
  </si>
  <si>
    <t>I</t>
  </si>
  <si>
    <t>ДЕЯТЕЛЬНОСТЬ ГОСТИНИЦ И ПРЕДПРИЯТИЙ ОБЩЕСТВЕННОГО ПИТАНИЯ</t>
  </si>
  <si>
    <t>55</t>
  </si>
  <si>
    <t>Деятельность по предоставлению мест для временного проживания</t>
  </si>
  <si>
    <t>56</t>
  </si>
  <si>
    <t>Деятельность по предоставлению продуктов питания и напитков</t>
  </si>
  <si>
    <t>J</t>
  </si>
  <si>
    <t>ДЕЯТЕЛЬНОСТЬ В ОБЛАСТИ ИНФОРМАЦИИ И СВЯЗИ</t>
  </si>
  <si>
    <t>58</t>
  </si>
  <si>
    <t>Деятельность издательская</t>
  </si>
  <si>
    <t>59</t>
  </si>
  <si>
    <t>Производство кинофильмов, видеофильмов и телевизионных программ, издание звукозаписей и нот</t>
  </si>
  <si>
    <t>60</t>
  </si>
  <si>
    <t>Деятельность в области телевизионного и радиовещания</t>
  </si>
  <si>
    <t>61</t>
  </si>
  <si>
    <t>Деятельность в сфере телекоммуникаций</t>
  </si>
  <si>
    <t>62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</si>
  <si>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</si>
  <si>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63</t>
  </si>
  <si>
    <t>Деятельность в области информационных технологий</t>
  </si>
  <si>
    <t>K</t>
  </si>
  <si>
    <t>ДЕЯТЕЛЬНОСТЬ ФИНАНСОВАЯ И СТРАХОВАЯ</t>
  </si>
  <si>
    <t>нет данных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</si>
  <si>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</si>
  <si>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</si>
  <si>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</si>
  <si>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</si>
  <si>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69</t>
  </si>
  <si>
    <t>Деятельность в области права и бухгалтерского учета</t>
  </si>
  <si>
    <t>70</t>
  </si>
  <si>
    <t>Деятельность головных офисов; консультирование по вопросам управления</t>
  </si>
  <si>
    <t>71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</si>
  <si>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</si>
  <si>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72</t>
  </si>
  <si>
    <t>Научные исследования и разработки</t>
  </si>
  <si>
    <t>73</t>
  </si>
  <si>
    <t>Деятельность рекламная и исследование конъюнктуры рынка</t>
  </si>
  <si>
    <t>74</t>
  </si>
  <si>
    <t>Деятельность профессиональная научная и техническая прочая</t>
  </si>
  <si>
    <t>75</t>
  </si>
  <si>
    <t>Деятельность ветеринарная</t>
  </si>
  <si>
    <t>N</t>
  </si>
  <si>
    <t>ДЕЯТЕЛЬНОСТЬ АДМИНИСТРАТИВНАЯ И СОПУТСТВУЮЩИЕ ДОПОЛНИТЕЛЬНЫЕ УСЛУГИ</t>
  </si>
  <si>
    <t>77</t>
  </si>
  <si>
    <t>Аренда и лизинг</t>
  </si>
  <si>
    <t>78</t>
  </si>
  <si>
    <t>Деятельность по трудоустройству и подбору персонала</t>
  </si>
  <si>
    <t>79</t>
  </si>
  <si>
    <t>Деятельность туристических агентств и прочих организаций, предоставляющих услуги в сфере туризма</t>
  </si>
  <si>
    <t>80</t>
  </si>
  <si>
    <t>Деятельность по обеспечению безопасности и проведению расследований</t>
  </si>
  <si>
    <t>81</t>
  </si>
  <si>
    <t>Деятельность по обслуживанию зданий и территорий</t>
  </si>
  <si>
    <t>82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</si>
  <si>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</si>
  <si>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</si>
  <si>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</si>
  <si>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</si>
  <si>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</si>
  <si>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</si>
  <si>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</si>
  <si>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86</t>
  </si>
  <si>
    <t>Деятельность в области здравоохранения</t>
  </si>
  <si>
    <t>87</t>
  </si>
  <si>
    <t>Деятельность по уходу с обеспечением проживания</t>
  </si>
  <si>
    <t>88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</si>
  <si>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</si>
  <si>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</si>
  <si>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</si>
  <si>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90</t>
  </si>
  <si>
    <t>Деятельность творческая, деятельность в области искусства и организации развлечений</t>
  </si>
  <si>
    <t>91</t>
  </si>
  <si>
    <t>Деятельность библиотек, архивов, музеев и прочих объектов культуры</t>
  </si>
  <si>
    <t>92</t>
  </si>
  <si>
    <t>Деятельность по организации и проведению азартных игр и заключению пари, по организации и проведению лотерей</t>
  </si>
  <si>
    <t>93</t>
  </si>
  <si>
    <t>Деятельность в области спорта, отдыха и развлечений</t>
  </si>
  <si>
    <t>S</t>
  </si>
  <si>
    <t>ПРЕДОСТАВЛЕНИЕ ПРОЧИХ ВИДОВ УСЛУГ</t>
  </si>
  <si>
    <t>94</t>
  </si>
  <si>
    <t>Деятельность общественных организаций</t>
  </si>
  <si>
    <t>95</t>
  </si>
  <si>
    <t>Ремонт компьютеров, предметов личного потребления и хозяйственно-бытового назначения</t>
  </si>
  <si>
    <t>96</t>
  </si>
  <si>
    <t>Деятельность по предоставлению прочих персональных услуг</t>
  </si>
  <si>
    <t xml:space="preserve">Приведена информация по организациям и предприятиям, зарегистрирвоанным в городе Орле и имеющим самостоятельные балансы, которые они представляют в Орелстат. Филиалы, обособленные подразделения иногородних предприятий и организаций, а также федеральных и межрегиональных сетевых компаний не имеют самостоятельных балансов, поэтому Орелстатом по данным показателям не учитываются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</si>
</sst>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"/>
      <family val="1"/>
    </font>
    <font>
      <b/>
      <i/>
      <sz val="10"/>
      <name val="Times New Roman CYR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3" fontId="19" fillId="0" borderId="0" xfId="0" applyNumberFormat="1" applyFont="1" applyFill="1" applyAlignment="1">
      <alignment horizontal="left" vertical="top" wrapText="1"/>
    </xf>
    <xf numFmtId="1" fontId="19" fillId="0" borderId="0" xfId="0" applyNumberFormat="1" applyFont="1" applyFill="1" applyAlignment="1">
      <alignment vertical="top" wrapText="1"/>
    </xf>
    <xf numFmtId="3" fontId="19" fillId="0" borderId="0" xfId="0" applyNumberFormat="1" applyFont="1" applyFill="1" applyAlignment="1">
      <alignment horizontal="right" vertical="top" wrapText="1"/>
    </xf>
    <xf numFmtId="3" fontId="20" fillId="0" borderId="0" xfId="0" applyNumberFormat="1" applyFont="1" applyFill="1" applyAlignment="1">
      <alignment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 horizontal="center" vertical="top" wrapText="1"/>
    </xf>
    <xf numFmtId="3" fontId="19" fillId="0" borderId="0" xfId="0" applyNumberFormat="1" applyFont="1" applyFill="1" applyAlignment="1">
      <alignment horizontal="center" vertical="top" wrapText="1"/>
    </xf>
    <xf numFmtId="3" fontId="2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horizontal="right" vertical="top" wrapText="1"/>
    </xf>
    <xf numFmtId="164" fontId="26" fillId="0" borderId="10" xfId="55" applyNumberFormat="1" applyFont="1" applyFill="1" applyBorder="1" applyAlignment="1" applyProtection="1">
      <alignment vertical="top" wrapText="1"/>
      <protection/>
    </xf>
    <xf numFmtId="3" fontId="26" fillId="0" borderId="0" xfId="0" applyNumberFormat="1" applyFont="1" applyFill="1" applyAlignment="1">
      <alignment vertical="top" wrapText="1"/>
    </xf>
    <xf numFmtId="3" fontId="24" fillId="0" borderId="10" xfId="0" applyNumberFormat="1" applyFont="1" applyFill="1" applyBorder="1" applyAlignment="1">
      <alignment horizontal="left" vertical="top" wrapText="1" indent="1"/>
    </xf>
    <xf numFmtId="3" fontId="24" fillId="0" borderId="10" xfId="0" applyNumberFormat="1" applyFont="1" applyFill="1" applyBorder="1" applyAlignment="1">
      <alignment horizontal="right" vertical="top" wrapText="1"/>
    </xf>
    <xf numFmtId="3" fontId="27" fillId="0" borderId="10" xfId="0" applyNumberFormat="1" applyFont="1" applyFill="1" applyBorder="1" applyAlignment="1">
      <alignment horizontal="left" vertical="top" wrapText="1" indent="1"/>
    </xf>
    <xf numFmtId="3" fontId="27" fillId="0" borderId="10" xfId="0" applyNumberFormat="1" applyFont="1" applyFill="1" applyBorder="1" applyAlignment="1">
      <alignment horizontal="right" vertical="top" wrapText="1"/>
    </xf>
    <xf numFmtId="3" fontId="28" fillId="0" borderId="0" xfId="0" applyNumberFormat="1" applyFont="1" applyFill="1" applyAlignment="1">
      <alignment vertical="top" wrapText="1"/>
    </xf>
    <xf numFmtId="3" fontId="24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vertical="top" wrapText="1"/>
    </xf>
    <xf numFmtId="164" fontId="20" fillId="0" borderId="10" xfId="55" applyNumberFormat="1" applyFont="1" applyFill="1" applyBorder="1" applyAlignment="1" applyProtection="1">
      <alignment vertical="top" wrapText="1"/>
      <protection/>
    </xf>
    <xf numFmtId="3" fontId="19" fillId="0" borderId="10" xfId="0" applyNumberFormat="1" applyFont="1" applyFill="1" applyBorder="1" applyAlignment="1">
      <alignment horizontal="left" vertical="top" wrapText="1" indent="1"/>
    </xf>
    <xf numFmtId="3" fontId="19" fillId="0" borderId="10" xfId="0" applyNumberFormat="1" applyFont="1" applyFill="1" applyBorder="1" applyAlignment="1">
      <alignment horizontal="right" vertical="top" wrapText="1"/>
    </xf>
    <xf numFmtId="3" fontId="29" fillId="0" borderId="10" xfId="0" applyNumberFormat="1" applyFont="1" applyFill="1" applyBorder="1" applyAlignment="1">
      <alignment horizontal="left" vertical="top" wrapText="1" indent="1"/>
    </xf>
    <xf numFmtId="3" fontId="19" fillId="0" borderId="10" xfId="0" applyNumberFormat="1" applyFont="1" applyFill="1" applyBorder="1" applyAlignment="1">
      <alignment vertical="top" wrapText="1"/>
    </xf>
    <xf numFmtId="3" fontId="29" fillId="0" borderId="10" xfId="0" applyNumberFormat="1" applyFont="1" applyFill="1" applyBorder="1" applyAlignment="1">
      <alignment horizontal="right" vertical="top" wrapText="1"/>
    </xf>
    <xf numFmtId="3" fontId="30" fillId="0" borderId="0" xfId="0" applyNumberFormat="1" applyFont="1" applyFill="1" applyAlignment="1">
      <alignment vertical="top" wrapText="1"/>
    </xf>
    <xf numFmtId="3" fontId="19" fillId="0" borderId="10" xfId="0" applyNumberFormat="1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Fill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vertical="top" wrapText="1"/>
    </xf>
    <xf numFmtId="3" fontId="20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view="pageBreakPreview" zoomScale="85" zoomScaleNormal="85" zoomScaleSheetLayoutView="85" workbookViewId="0" topLeftCell="A1">
      <pane xSplit="2" ySplit="4" topLeftCell="C2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66" sqref="L266"/>
    </sheetView>
  </sheetViews>
  <sheetFormatPr defaultColWidth="9.00390625" defaultRowHeight="12.75"/>
  <cols>
    <col min="1" max="1" width="3.75390625" style="1" customWidth="1"/>
    <col min="2" max="2" width="30.75390625" style="1" customWidth="1"/>
    <col min="3" max="3" width="7.00390625" style="2" customWidth="1"/>
    <col min="4" max="4" width="12.75390625" style="3" customWidth="1"/>
    <col min="5" max="5" width="12.50390625" style="3" customWidth="1"/>
    <col min="6" max="6" width="12.125" style="3" customWidth="1"/>
    <col min="7" max="7" width="12.00390625" style="3" customWidth="1"/>
    <col min="8" max="8" width="10.50390625" style="3" customWidth="1"/>
    <col min="9" max="9" width="10.25390625" style="4" customWidth="1"/>
    <col min="10" max="16384" width="8.875" style="4" customWidth="1"/>
  </cols>
  <sheetData>
    <row r="1" spans="1:9" ht="17.25" customHeight="1">
      <c r="A1" s="5"/>
      <c r="B1" s="6"/>
      <c r="C1" s="6"/>
      <c r="D1" s="6"/>
      <c r="E1" s="6"/>
      <c r="F1" s="6"/>
      <c r="G1" s="36" t="s">
        <v>0</v>
      </c>
      <c r="H1" s="36"/>
      <c r="I1" s="36"/>
    </row>
    <row r="2" spans="1:9" ht="59.2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8" s="8" customFormat="1" ht="12.75">
      <c r="A3" s="7"/>
      <c r="B3" s="7"/>
      <c r="C3" s="2"/>
      <c r="E3" s="9"/>
      <c r="F3" s="9"/>
      <c r="G3" s="9"/>
      <c r="H3" s="10" t="s">
        <v>2</v>
      </c>
    </row>
    <row r="4" spans="1:9" s="8" customFormat="1" ht="78.75" customHeight="1">
      <c r="A4" s="33" t="s">
        <v>3</v>
      </c>
      <c r="B4" s="33" t="s">
        <v>4</v>
      </c>
      <c r="C4" s="38" t="s">
        <v>5</v>
      </c>
      <c r="D4" s="33" t="s">
        <v>6</v>
      </c>
      <c r="E4" s="33"/>
      <c r="F4" s="33" t="s">
        <v>7</v>
      </c>
      <c r="G4" s="33" t="s">
        <v>8</v>
      </c>
      <c r="H4" s="33" t="s">
        <v>9</v>
      </c>
      <c r="I4" s="39" t="s">
        <v>10</v>
      </c>
    </row>
    <row r="5" spans="1:9" s="8" customFormat="1" ht="85.5" customHeight="1">
      <c r="A5" s="33"/>
      <c r="B5" s="33"/>
      <c r="C5" s="38"/>
      <c r="D5" s="11" t="s">
        <v>11</v>
      </c>
      <c r="E5" s="11" t="s">
        <v>12</v>
      </c>
      <c r="F5" s="33"/>
      <c r="G5" s="33"/>
      <c r="H5" s="33"/>
      <c r="I5" s="39"/>
    </row>
    <row r="6" spans="1:9" s="17" customFormat="1" ht="56.25" customHeight="1">
      <c r="A6" s="35" t="s">
        <v>13</v>
      </c>
      <c r="B6" s="13" t="s">
        <v>14</v>
      </c>
      <c r="C6" s="14">
        <v>5239</v>
      </c>
      <c r="D6" s="15">
        <v>257464395</v>
      </c>
      <c r="E6" s="15">
        <v>240732444</v>
      </c>
      <c r="F6" s="15">
        <v>17132854</v>
      </c>
      <c r="G6" s="15">
        <v>12700331</v>
      </c>
      <c r="H6" s="15">
        <v>9780812</v>
      </c>
      <c r="I6" s="16">
        <f aca="true" t="shared" si="0" ref="I6:I18">H6/D6</f>
        <v>0.037988988729878555</v>
      </c>
    </row>
    <row r="7" spans="1:9" s="17" customFormat="1" ht="30" customHeight="1">
      <c r="A7" s="35"/>
      <c r="B7" s="18" t="s">
        <v>15</v>
      </c>
      <c r="C7" s="14">
        <v>209</v>
      </c>
      <c r="D7" s="19">
        <v>157189297</v>
      </c>
      <c r="E7" s="19">
        <f>121712032+24529548</f>
        <v>146241580</v>
      </c>
      <c r="F7" s="19">
        <v>10677786</v>
      </c>
      <c r="G7" s="19">
        <v>8950179</v>
      </c>
      <c r="H7" s="19">
        <v>7114709</v>
      </c>
      <c r="I7" s="16">
        <f t="shared" si="0"/>
        <v>0.04526204478158586</v>
      </c>
    </row>
    <row r="8" spans="1:9" s="22" customFormat="1" ht="32.25" customHeight="1">
      <c r="A8" s="35"/>
      <c r="B8" s="20" t="s">
        <v>16</v>
      </c>
      <c r="C8" s="14">
        <v>5030</v>
      </c>
      <c r="D8" s="21">
        <f>D6-D7</f>
        <v>100275098</v>
      </c>
      <c r="E8" s="21">
        <f>E6-E7</f>
        <v>94490864</v>
      </c>
      <c r="F8" s="21">
        <f>F6-F7</f>
        <v>6455068</v>
      </c>
      <c r="G8" s="21">
        <f>G6-G7</f>
        <v>3750152</v>
      </c>
      <c r="H8" s="21">
        <f>H6-H7</f>
        <v>2666103</v>
      </c>
      <c r="I8" s="16">
        <f t="shared" si="0"/>
        <v>0.026587887253922204</v>
      </c>
    </row>
    <row r="9" spans="1:9" ht="18" customHeight="1">
      <c r="A9" s="33" t="s">
        <v>17</v>
      </c>
      <c r="B9" s="23" t="s">
        <v>18</v>
      </c>
      <c r="C9" s="24">
        <v>594</v>
      </c>
      <c r="D9" s="19">
        <v>87346495</v>
      </c>
      <c r="E9" s="19">
        <v>79169953</v>
      </c>
      <c r="F9" s="19">
        <v>8344686</v>
      </c>
      <c r="G9" s="19">
        <v>7246789</v>
      </c>
      <c r="H9" s="19">
        <v>5717183</v>
      </c>
      <c r="I9" s="25">
        <f t="shared" si="0"/>
        <v>0.06545406315387928</v>
      </c>
    </row>
    <row r="10" spans="1:9" ht="26.25">
      <c r="A10" s="33"/>
      <c r="B10" s="26" t="s">
        <v>15</v>
      </c>
      <c r="C10" s="12">
        <v>52</v>
      </c>
      <c r="D10" s="27">
        <v>71262175</v>
      </c>
      <c r="E10" s="27">
        <f>50903322+13201473</f>
        <v>64104795</v>
      </c>
      <c r="F10" s="27">
        <v>7209969</v>
      </c>
      <c r="G10" s="27">
        <v>6409725</v>
      </c>
      <c r="H10" s="27">
        <v>5080785</v>
      </c>
      <c r="I10" s="25">
        <f t="shared" si="0"/>
        <v>0.07129708011297718</v>
      </c>
    </row>
    <row r="11" spans="1:9" s="31" customFormat="1" ht="21" customHeight="1">
      <c r="A11" s="33"/>
      <c r="B11" s="28" t="s">
        <v>19</v>
      </c>
      <c r="C11" s="29">
        <f aca="true" t="shared" si="1" ref="C11:H11">C9-C10</f>
        <v>542</v>
      </c>
      <c r="D11" s="30">
        <f t="shared" si="1"/>
        <v>16084320</v>
      </c>
      <c r="E11" s="30">
        <f t="shared" si="1"/>
        <v>15065158</v>
      </c>
      <c r="F11" s="30">
        <f t="shared" si="1"/>
        <v>1134717</v>
      </c>
      <c r="G11" s="30">
        <f t="shared" si="1"/>
        <v>837064</v>
      </c>
      <c r="H11" s="30">
        <f t="shared" si="1"/>
        <v>636398</v>
      </c>
      <c r="I11" s="25">
        <f t="shared" si="0"/>
        <v>0.03956636028131746</v>
      </c>
    </row>
    <row r="12" spans="1:9" ht="12.75" customHeight="1">
      <c r="A12" s="33" t="s">
        <v>20</v>
      </c>
      <c r="B12" s="23" t="s">
        <v>21</v>
      </c>
      <c r="C12" s="24">
        <v>69</v>
      </c>
      <c r="D12" s="19">
        <v>10799893</v>
      </c>
      <c r="E12" s="19">
        <v>9020412</v>
      </c>
      <c r="F12" s="19">
        <v>1738713</v>
      </c>
      <c r="G12" s="19">
        <v>1648708</v>
      </c>
      <c r="H12" s="19">
        <v>1596610</v>
      </c>
      <c r="I12" s="25">
        <f t="shared" si="0"/>
        <v>0.1478357239280056</v>
      </c>
    </row>
    <row r="13" spans="1:9" ht="26.25">
      <c r="A13" s="33"/>
      <c r="B13" s="26" t="s">
        <v>15</v>
      </c>
      <c r="C13" s="12">
        <v>8</v>
      </c>
      <c r="D13" s="27">
        <v>9637020</v>
      </c>
      <c r="E13" s="27">
        <f>7066445+803449</f>
        <v>7869894</v>
      </c>
      <c r="F13" s="27">
        <v>1691005</v>
      </c>
      <c r="G13" s="27">
        <v>1648494</v>
      </c>
      <c r="H13" s="27">
        <v>1598774</v>
      </c>
      <c r="I13" s="25">
        <f t="shared" si="0"/>
        <v>0.16589920950667322</v>
      </c>
    </row>
    <row r="14" spans="1:9" s="31" customFormat="1" ht="21" customHeight="1">
      <c r="A14" s="33"/>
      <c r="B14" s="28" t="s">
        <v>19</v>
      </c>
      <c r="C14" s="29">
        <f aca="true" t="shared" si="2" ref="C14:H14">C12-C13</f>
        <v>61</v>
      </c>
      <c r="D14" s="30">
        <f t="shared" si="2"/>
        <v>1162873</v>
      </c>
      <c r="E14" s="30">
        <f t="shared" si="2"/>
        <v>1150518</v>
      </c>
      <c r="F14" s="30">
        <f t="shared" si="2"/>
        <v>47708</v>
      </c>
      <c r="G14" s="30">
        <f t="shared" si="2"/>
        <v>214</v>
      </c>
      <c r="H14" s="30">
        <f t="shared" si="2"/>
        <v>-2164</v>
      </c>
      <c r="I14" s="25">
        <f t="shared" si="0"/>
        <v>-0.001860908284911594</v>
      </c>
    </row>
    <row r="15" spans="1:9" ht="57" customHeight="1">
      <c r="A15" s="33" t="s">
        <v>22</v>
      </c>
      <c r="B15" s="32" t="s">
        <v>23</v>
      </c>
      <c r="C15" s="12">
        <v>62</v>
      </c>
      <c r="D15" s="27">
        <v>10667959</v>
      </c>
      <c r="E15" s="27">
        <v>8894877</v>
      </c>
      <c r="F15" s="27">
        <v>1736909</v>
      </c>
      <c r="G15" s="27">
        <v>1647089</v>
      </c>
      <c r="H15" s="27">
        <v>1595359</v>
      </c>
      <c r="I15" s="25">
        <f t="shared" si="0"/>
        <v>0.14954678772200006</v>
      </c>
    </row>
    <row r="16" spans="1:9" ht="26.25">
      <c r="A16" s="33"/>
      <c r="B16" s="26" t="s">
        <v>15</v>
      </c>
      <c r="C16" s="12">
        <v>8</v>
      </c>
      <c r="D16" s="27">
        <v>9637020</v>
      </c>
      <c r="E16" s="27">
        <f>7066445+803449</f>
        <v>7869894</v>
      </c>
      <c r="F16" s="27">
        <v>1691005</v>
      </c>
      <c r="G16" s="27">
        <v>1648494</v>
      </c>
      <c r="H16" s="27">
        <v>1598774</v>
      </c>
      <c r="I16" s="25">
        <f t="shared" si="0"/>
        <v>0.16589920950667322</v>
      </c>
    </row>
    <row r="17" spans="1:9" s="31" customFormat="1" ht="21" customHeight="1">
      <c r="A17" s="33"/>
      <c r="B17" s="28" t="s">
        <v>19</v>
      </c>
      <c r="C17" s="29">
        <f aca="true" t="shared" si="3" ref="C17:H17">C15-C16</f>
        <v>54</v>
      </c>
      <c r="D17" s="30">
        <f t="shared" si="3"/>
        <v>1030939</v>
      </c>
      <c r="E17" s="30">
        <f t="shared" si="3"/>
        <v>1024983</v>
      </c>
      <c r="F17" s="30">
        <f t="shared" si="3"/>
        <v>45904</v>
      </c>
      <c r="G17" s="30">
        <f t="shared" si="3"/>
        <v>-1405</v>
      </c>
      <c r="H17" s="30">
        <f t="shared" si="3"/>
        <v>-3415</v>
      </c>
      <c r="I17" s="25">
        <f t="shared" si="0"/>
        <v>-0.003312514125472021</v>
      </c>
    </row>
    <row r="18" spans="1:9" ht="22.5" customHeight="1">
      <c r="A18" s="33" t="s">
        <v>24</v>
      </c>
      <c r="B18" s="32" t="s">
        <v>25</v>
      </c>
      <c r="C18" s="12">
        <v>4</v>
      </c>
      <c r="D18" s="27">
        <v>75529</v>
      </c>
      <c r="E18" s="27">
        <v>70816</v>
      </c>
      <c r="F18" s="27">
        <v>584</v>
      </c>
      <c r="G18" s="27">
        <v>584</v>
      </c>
      <c r="H18" s="27">
        <v>461</v>
      </c>
      <c r="I18" s="25">
        <f t="shared" si="0"/>
        <v>0.006103615829681315</v>
      </c>
    </row>
    <row r="19" spans="1:9" ht="26.25">
      <c r="A19" s="33"/>
      <c r="B19" s="26" t="s">
        <v>15</v>
      </c>
      <c r="C19" s="12">
        <v>0</v>
      </c>
      <c r="D19" s="27" t="s">
        <v>26</v>
      </c>
      <c r="E19" s="27" t="s">
        <v>26</v>
      </c>
      <c r="F19" s="27" t="s">
        <v>26</v>
      </c>
      <c r="G19" s="27" t="s">
        <v>26</v>
      </c>
      <c r="H19" s="27" t="s">
        <v>26</v>
      </c>
      <c r="I19" s="25"/>
    </row>
    <row r="20" spans="1:9" s="31" customFormat="1" ht="21" customHeight="1">
      <c r="A20" s="33"/>
      <c r="B20" s="28" t="s">
        <v>19</v>
      </c>
      <c r="C20" s="29">
        <f>C18-C19</f>
        <v>4</v>
      </c>
      <c r="D20" s="30">
        <f>D18</f>
        <v>75529</v>
      </c>
      <c r="E20" s="30">
        <f>E18</f>
        <v>70816</v>
      </c>
      <c r="F20" s="30">
        <v>584</v>
      </c>
      <c r="G20" s="30">
        <f>G18</f>
        <v>584</v>
      </c>
      <c r="H20" s="30">
        <f>H18</f>
        <v>461</v>
      </c>
      <c r="I20" s="25">
        <f>H20/D20</f>
        <v>0.006103615829681315</v>
      </c>
    </row>
    <row r="21" spans="1:9" ht="21" customHeight="1">
      <c r="A21" s="33" t="s">
        <v>27</v>
      </c>
      <c r="B21" s="32" t="s">
        <v>28</v>
      </c>
      <c r="C21" s="12">
        <v>3</v>
      </c>
      <c r="D21" s="27">
        <v>56405</v>
      </c>
      <c r="E21" s="27">
        <v>54719</v>
      </c>
      <c r="F21" s="27">
        <v>1227</v>
      </c>
      <c r="G21" s="27">
        <v>1035</v>
      </c>
      <c r="H21" s="27">
        <v>790</v>
      </c>
      <c r="I21" s="25">
        <f>H21/D21</f>
        <v>0.014005850545164436</v>
      </c>
    </row>
    <row r="22" spans="1:9" ht="26.25">
      <c r="A22" s="33"/>
      <c r="B22" s="26" t="s">
        <v>15</v>
      </c>
      <c r="C22" s="12">
        <v>0</v>
      </c>
      <c r="D22" s="27" t="s">
        <v>26</v>
      </c>
      <c r="E22" s="27" t="s">
        <v>26</v>
      </c>
      <c r="F22" s="27" t="s">
        <v>26</v>
      </c>
      <c r="G22" s="27" t="s">
        <v>26</v>
      </c>
      <c r="H22" s="27" t="s">
        <v>26</v>
      </c>
      <c r="I22" s="25"/>
    </row>
    <row r="23" spans="1:9" s="31" customFormat="1" ht="21" customHeight="1">
      <c r="A23" s="33"/>
      <c r="B23" s="28" t="s">
        <v>19</v>
      </c>
      <c r="C23" s="29">
        <f>C21-C22</f>
        <v>3</v>
      </c>
      <c r="D23" s="30">
        <f>D21</f>
        <v>56405</v>
      </c>
      <c r="E23" s="30">
        <f>E21</f>
        <v>54719</v>
      </c>
      <c r="F23" s="30">
        <v>1227</v>
      </c>
      <c r="G23" s="30">
        <f>G21</f>
        <v>1035</v>
      </c>
      <c r="H23" s="30">
        <f>H21</f>
        <v>790</v>
      </c>
      <c r="I23" s="25">
        <f>H23/D23</f>
        <v>0.014005850545164436</v>
      </c>
    </row>
    <row r="24" spans="1:9" ht="34.5" customHeight="1">
      <c r="A24" s="35" t="s">
        <v>29</v>
      </c>
      <c r="B24" s="23" t="s">
        <v>30</v>
      </c>
      <c r="C24" s="24">
        <v>12</v>
      </c>
      <c r="D24" s="19">
        <v>73009</v>
      </c>
      <c r="E24" s="19">
        <v>73057</v>
      </c>
      <c r="F24" s="19">
        <v>4366</v>
      </c>
      <c r="G24" s="19">
        <v>-1464</v>
      </c>
      <c r="H24" s="19">
        <v>-3368</v>
      </c>
      <c r="I24" s="25">
        <f>H24/D24</f>
        <v>-0.04613129888095988</v>
      </c>
    </row>
    <row r="25" spans="1:9" ht="26.25">
      <c r="A25" s="35"/>
      <c r="B25" s="26" t="s">
        <v>15</v>
      </c>
      <c r="C25" s="12">
        <v>0</v>
      </c>
      <c r="D25" s="27" t="s">
        <v>26</v>
      </c>
      <c r="E25" s="27" t="s">
        <v>26</v>
      </c>
      <c r="F25" s="27" t="s">
        <v>26</v>
      </c>
      <c r="G25" s="27" t="s">
        <v>26</v>
      </c>
      <c r="H25" s="27" t="s">
        <v>26</v>
      </c>
      <c r="I25" s="25"/>
    </row>
    <row r="26" spans="1:9" s="31" customFormat="1" ht="21" customHeight="1">
      <c r="A26" s="35"/>
      <c r="B26" s="28" t="s">
        <v>19</v>
      </c>
      <c r="C26" s="29">
        <f>C24-C25</f>
        <v>12</v>
      </c>
      <c r="D26" s="30">
        <f>D24</f>
        <v>73009</v>
      </c>
      <c r="E26" s="30">
        <f>E24</f>
        <v>73057</v>
      </c>
      <c r="F26" s="30">
        <v>4366</v>
      </c>
      <c r="G26" s="30">
        <f>G24</f>
        <v>-1464</v>
      </c>
      <c r="H26" s="30">
        <f>H24</f>
        <v>-3368</v>
      </c>
      <c r="I26" s="25">
        <f aca="true" t="shared" si="4" ref="I26:I33">H26/D26</f>
        <v>-0.04613129888095988</v>
      </c>
    </row>
    <row r="27" spans="1:9" ht="34.5" customHeight="1">
      <c r="A27" s="35" t="s">
        <v>31</v>
      </c>
      <c r="B27" s="23" t="s">
        <v>32</v>
      </c>
      <c r="C27" s="24">
        <v>525</v>
      </c>
      <c r="D27" s="19">
        <v>63574291</v>
      </c>
      <c r="E27" s="19">
        <v>55761840</v>
      </c>
      <c r="F27" s="19">
        <v>7930064</v>
      </c>
      <c r="G27" s="19">
        <v>7387692</v>
      </c>
      <c r="H27" s="19">
        <v>5884861</v>
      </c>
      <c r="I27" s="25">
        <f t="shared" si="4"/>
        <v>0.09256667919426738</v>
      </c>
    </row>
    <row r="28" spans="1:9" ht="26.25">
      <c r="A28" s="35"/>
      <c r="B28" s="26" t="s">
        <v>15</v>
      </c>
      <c r="C28" s="12">
        <v>38</v>
      </c>
      <c r="D28" s="27">
        <v>48052820</v>
      </c>
      <c r="E28" s="27">
        <f>35737843+5533263</f>
        <v>41271106</v>
      </c>
      <c r="F28" s="27">
        <v>6823431</v>
      </c>
      <c r="G28" s="27">
        <v>6462171</v>
      </c>
      <c r="H28" s="27">
        <v>5153936</v>
      </c>
      <c r="I28" s="25">
        <f t="shared" si="4"/>
        <v>0.10725564077196718</v>
      </c>
    </row>
    <row r="29" spans="1:9" s="31" customFormat="1" ht="21" customHeight="1">
      <c r="A29" s="35"/>
      <c r="B29" s="28" t="s">
        <v>19</v>
      </c>
      <c r="C29" s="29">
        <f aca="true" t="shared" si="5" ref="C29:H29">C27-C28</f>
        <v>487</v>
      </c>
      <c r="D29" s="30">
        <f t="shared" si="5"/>
        <v>15521471</v>
      </c>
      <c r="E29" s="30">
        <f t="shared" si="5"/>
        <v>14490734</v>
      </c>
      <c r="F29" s="30">
        <f t="shared" si="5"/>
        <v>1106633</v>
      </c>
      <c r="G29" s="30">
        <f t="shared" si="5"/>
        <v>925521</v>
      </c>
      <c r="H29" s="30">
        <f t="shared" si="5"/>
        <v>730925</v>
      </c>
      <c r="I29" s="25">
        <f t="shared" si="4"/>
        <v>0.04709121964020034</v>
      </c>
    </row>
    <row r="30" spans="1:9" ht="19.5" customHeight="1">
      <c r="A30" s="33" t="s">
        <v>33</v>
      </c>
      <c r="B30" s="32" t="s">
        <v>34</v>
      </c>
      <c r="C30" s="12">
        <v>47</v>
      </c>
      <c r="D30" s="27">
        <v>12823755</v>
      </c>
      <c r="E30" s="27">
        <v>12047674</v>
      </c>
      <c r="F30" s="27">
        <v>562151</v>
      </c>
      <c r="G30" s="27">
        <v>420018</v>
      </c>
      <c r="H30" s="27">
        <v>265760</v>
      </c>
      <c r="I30" s="25">
        <f t="shared" si="4"/>
        <v>0.02072403909775257</v>
      </c>
    </row>
    <row r="31" spans="1:9" ht="26.25">
      <c r="A31" s="33"/>
      <c r="B31" s="26" t="s">
        <v>15</v>
      </c>
      <c r="C31" s="12">
        <v>8</v>
      </c>
      <c r="D31" s="27">
        <v>9527594</v>
      </c>
      <c r="E31" s="27">
        <f>8138847+920829</f>
        <v>9059676</v>
      </c>
      <c r="F31" s="27">
        <v>315118</v>
      </c>
      <c r="G31" s="27">
        <v>177536</v>
      </c>
      <c r="H31" s="27">
        <v>76777</v>
      </c>
      <c r="I31" s="25">
        <f t="shared" si="4"/>
        <v>0.008058382840410706</v>
      </c>
    </row>
    <row r="32" spans="1:9" s="31" customFormat="1" ht="21" customHeight="1">
      <c r="A32" s="33"/>
      <c r="B32" s="28" t="s">
        <v>19</v>
      </c>
      <c r="C32" s="29">
        <f aca="true" t="shared" si="6" ref="C32:H32">C30-C31</f>
        <v>39</v>
      </c>
      <c r="D32" s="30">
        <f t="shared" si="6"/>
        <v>3296161</v>
      </c>
      <c r="E32" s="30">
        <f t="shared" si="6"/>
        <v>2987998</v>
      </c>
      <c r="F32" s="30">
        <f t="shared" si="6"/>
        <v>247033</v>
      </c>
      <c r="G32" s="30">
        <f t="shared" si="6"/>
        <v>242482</v>
      </c>
      <c r="H32" s="30">
        <f t="shared" si="6"/>
        <v>188983</v>
      </c>
      <c r="I32" s="25">
        <f t="shared" si="4"/>
        <v>0.05733427463039578</v>
      </c>
    </row>
    <row r="33" spans="1:9" ht="18" customHeight="1">
      <c r="A33" s="33" t="s">
        <v>35</v>
      </c>
      <c r="B33" s="32" t="s">
        <v>36</v>
      </c>
      <c r="C33" s="12">
        <v>11</v>
      </c>
      <c r="D33" s="27">
        <v>201568</v>
      </c>
      <c r="E33" s="27">
        <v>193312</v>
      </c>
      <c r="F33" s="27">
        <v>2276</v>
      </c>
      <c r="G33" s="27">
        <v>-16785</v>
      </c>
      <c r="H33" s="27">
        <v>-17314</v>
      </c>
      <c r="I33" s="25">
        <f t="shared" si="4"/>
        <v>-0.08589657088426735</v>
      </c>
    </row>
    <row r="34" spans="1:9" ht="26.25">
      <c r="A34" s="33"/>
      <c r="B34" s="26" t="s">
        <v>15</v>
      </c>
      <c r="C34" s="12">
        <v>1</v>
      </c>
      <c r="D34" s="27" t="s">
        <v>37</v>
      </c>
      <c r="E34" s="27" t="s">
        <v>37</v>
      </c>
      <c r="F34" s="27">
        <v>0</v>
      </c>
      <c r="G34" s="27">
        <v>-2612</v>
      </c>
      <c r="H34" s="27">
        <v>-2612</v>
      </c>
      <c r="I34" s="25"/>
    </row>
    <row r="35" spans="1:9" s="31" customFormat="1" ht="21" customHeight="1">
      <c r="A35" s="33"/>
      <c r="B35" s="28" t="s">
        <v>19</v>
      </c>
      <c r="C35" s="29">
        <f>C33-C34</f>
        <v>10</v>
      </c>
      <c r="D35" s="30">
        <f>D33</f>
        <v>201568</v>
      </c>
      <c r="E35" s="30">
        <f>E33</f>
        <v>193312</v>
      </c>
      <c r="F35" s="30">
        <v>2276</v>
      </c>
      <c r="G35" s="30">
        <f>G33-G34</f>
        <v>-14173</v>
      </c>
      <c r="H35" s="30">
        <f>H33-H34</f>
        <v>-14702</v>
      </c>
      <c r="I35" s="25">
        <f>H35/D35</f>
        <v>-0.0729381647880616</v>
      </c>
    </row>
    <row r="36" spans="1:9" ht="18" customHeight="1">
      <c r="A36" s="33" t="s">
        <v>38</v>
      </c>
      <c r="B36" s="32" t="s">
        <v>39</v>
      </c>
      <c r="C36" s="12">
        <v>15</v>
      </c>
      <c r="D36" s="27">
        <v>612108</v>
      </c>
      <c r="E36" s="27">
        <v>579298</v>
      </c>
      <c r="F36" s="27">
        <v>27153</v>
      </c>
      <c r="G36" s="27">
        <v>24586</v>
      </c>
      <c r="H36" s="27">
        <v>18211</v>
      </c>
      <c r="I36" s="25">
        <f>H36/D36</f>
        <v>0.02975128572082051</v>
      </c>
    </row>
    <row r="37" spans="1:9" ht="26.25">
      <c r="A37" s="33"/>
      <c r="B37" s="26" t="s">
        <v>15</v>
      </c>
      <c r="C37" s="12">
        <v>0</v>
      </c>
      <c r="D37" s="27" t="s">
        <v>26</v>
      </c>
      <c r="E37" s="27" t="s">
        <v>26</v>
      </c>
      <c r="F37" s="27" t="s">
        <v>26</v>
      </c>
      <c r="G37" s="27" t="s">
        <v>26</v>
      </c>
      <c r="H37" s="27" t="s">
        <v>26</v>
      </c>
      <c r="I37" s="25"/>
    </row>
    <row r="38" spans="1:9" s="31" customFormat="1" ht="21" customHeight="1">
      <c r="A38" s="33"/>
      <c r="B38" s="28" t="s">
        <v>19</v>
      </c>
      <c r="C38" s="29">
        <f>C36-C37</f>
        <v>15</v>
      </c>
      <c r="D38" s="30">
        <f>D36</f>
        <v>612108</v>
      </c>
      <c r="E38" s="30">
        <f>E36</f>
        <v>579298</v>
      </c>
      <c r="F38" s="30">
        <v>27153</v>
      </c>
      <c r="G38" s="30">
        <f>G36</f>
        <v>24586</v>
      </c>
      <c r="H38" s="30">
        <f>H36</f>
        <v>18211</v>
      </c>
      <c r="I38" s="25">
        <f>H38/D38</f>
        <v>0.02975128572082051</v>
      </c>
    </row>
    <row r="39" spans="1:9" ht="21" customHeight="1">
      <c r="A39" s="33" t="s">
        <v>40</v>
      </c>
      <c r="B39" s="32" t="s">
        <v>41</v>
      </c>
      <c r="C39" s="12">
        <v>35</v>
      </c>
      <c r="D39" s="27">
        <v>667612</v>
      </c>
      <c r="E39" s="27">
        <v>675822</v>
      </c>
      <c r="F39" s="27">
        <v>24253</v>
      </c>
      <c r="G39" s="27">
        <v>-8507</v>
      </c>
      <c r="H39" s="27">
        <v>-13099</v>
      </c>
      <c r="I39" s="25">
        <f>H39/D39</f>
        <v>-0.01962067787876791</v>
      </c>
    </row>
    <row r="40" spans="1:9" ht="26.25">
      <c r="A40" s="33"/>
      <c r="B40" s="26" t="s">
        <v>15</v>
      </c>
      <c r="C40" s="12">
        <v>1</v>
      </c>
      <c r="D40" s="27">
        <v>431736</v>
      </c>
      <c r="E40" s="27">
        <f>342527+119613</f>
        <v>462140</v>
      </c>
      <c r="F40" s="27">
        <v>0</v>
      </c>
      <c r="G40" s="27">
        <v>-28870</v>
      </c>
      <c r="H40" s="27">
        <v>-28870</v>
      </c>
      <c r="I40" s="25">
        <f>H40/D40</f>
        <v>-0.06686956843997258</v>
      </c>
    </row>
    <row r="41" spans="1:9" s="31" customFormat="1" ht="21" customHeight="1">
      <c r="A41" s="33"/>
      <c r="B41" s="28" t="s">
        <v>19</v>
      </c>
      <c r="C41" s="29">
        <f>C39-C40</f>
        <v>34</v>
      </c>
      <c r="D41" s="30">
        <f>D39-D40</f>
        <v>235876</v>
      </c>
      <c r="E41" s="30">
        <f>E39-E40</f>
        <v>213682</v>
      </c>
      <c r="F41" s="30">
        <v>24253</v>
      </c>
      <c r="G41" s="30">
        <f>G39-G40</f>
        <v>20363</v>
      </c>
      <c r="H41" s="30">
        <f>H39-H40</f>
        <v>15771</v>
      </c>
      <c r="I41" s="25">
        <f>H41/D41</f>
        <v>0.06686140175346368</v>
      </c>
    </row>
    <row r="42" spans="1:9" ht="33" customHeight="1">
      <c r="A42" s="33" t="s">
        <v>42</v>
      </c>
      <c r="B42" s="32" t="s">
        <v>43</v>
      </c>
      <c r="C42" s="12">
        <v>4</v>
      </c>
      <c r="D42" s="27">
        <v>54602</v>
      </c>
      <c r="E42" s="27">
        <v>49467</v>
      </c>
      <c r="F42" s="27">
        <v>8875</v>
      </c>
      <c r="G42" s="27">
        <v>8875</v>
      </c>
      <c r="H42" s="27">
        <v>7506</v>
      </c>
      <c r="I42" s="25">
        <f>H42/D42</f>
        <v>0.13746749203325886</v>
      </c>
    </row>
    <row r="43" spans="1:9" ht="26.25">
      <c r="A43" s="33"/>
      <c r="B43" s="26" t="s">
        <v>15</v>
      </c>
      <c r="C43" s="12">
        <v>0</v>
      </c>
      <c r="D43" s="27" t="s">
        <v>26</v>
      </c>
      <c r="E43" s="27" t="s">
        <v>26</v>
      </c>
      <c r="F43" s="27" t="s">
        <v>26</v>
      </c>
      <c r="G43" s="27" t="s">
        <v>26</v>
      </c>
      <c r="H43" s="27" t="s">
        <v>26</v>
      </c>
      <c r="I43" s="25"/>
    </row>
    <row r="44" spans="1:9" s="31" customFormat="1" ht="21" customHeight="1">
      <c r="A44" s="33"/>
      <c r="B44" s="28" t="s">
        <v>19</v>
      </c>
      <c r="C44" s="29">
        <f>C42-C43</f>
        <v>4</v>
      </c>
      <c r="D44" s="30">
        <f>D42</f>
        <v>54602</v>
      </c>
      <c r="E44" s="30">
        <f>E42</f>
        <v>49467</v>
      </c>
      <c r="F44" s="30">
        <v>8875</v>
      </c>
      <c r="G44" s="30">
        <f>G42</f>
        <v>8875</v>
      </c>
      <c r="H44" s="30">
        <f>H42</f>
        <v>7506</v>
      </c>
      <c r="I44" s="25">
        <f>H44/D44</f>
        <v>0.13746749203325886</v>
      </c>
    </row>
    <row r="45" spans="1:9" ht="60" customHeight="1">
      <c r="A45" s="33" t="s">
        <v>44</v>
      </c>
      <c r="B45" s="32" t="s">
        <v>45</v>
      </c>
      <c r="C45" s="12">
        <v>14</v>
      </c>
      <c r="D45" s="27">
        <v>63115</v>
      </c>
      <c r="E45" s="27">
        <v>62028</v>
      </c>
      <c r="F45" s="27">
        <v>2775</v>
      </c>
      <c r="G45" s="27">
        <v>1544</v>
      </c>
      <c r="H45" s="27">
        <v>1042</v>
      </c>
      <c r="I45" s="25">
        <f>H45/D45</f>
        <v>0.016509546066703636</v>
      </c>
    </row>
    <row r="46" spans="1:9" ht="26.25">
      <c r="A46" s="33"/>
      <c r="B46" s="26" t="s">
        <v>15</v>
      </c>
      <c r="C46" s="12">
        <v>0</v>
      </c>
      <c r="D46" s="27" t="s">
        <v>26</v>
      </c>
      <c r="E46" s="27" t="s">
        <v>26</v>
      </c>
      <c r="F46" s="27" t="s">
        <v>26</v>
      </c>
      <c r="G46" s="27" t="s">
        <v>26</v>
      </c>
      <c r="H46" s="27" t="s">
        <v>26</v>
      </c>
      <c r="I46" s="25"/>
    </row>
    <row r="47" spans="1:9" s="31" customFormat="1" ht="21" customHeight="1">
      <c r="A47" s="33"/>
      <c r="B47" s="28" t="s">
        <v>19</v>
      </c>
      <c r="C47" s="29">
        <f>C45-C46</f>
        <v>14</v>
      </c>
      <c r="D47" s="30">
        <f>D45</f>
        <v>63115</v>
      </c>
      <c r="E47" s="30">
        <f>E45</f>
        <v>62028</v>
      </c>
      <c r="F47" s="30">
        <v>2775</v>
      </c>
      <c r="G47" s="30">
        <f>G45</f>
        <v>1544</v>
      </c>
      <c r="H47" s="30">
        <f>H45</f>
        <v>1042</v>
      </c>
      <c r="I47" s="25">
        <f>H47/D47</f>
        <v>0.016509546066703636</v>
      </c>
    </row>
    <row r="48" spans="1:9" ht="33" customHeight="1">
      <c r="A48" s="33" t="s">
        <v>46</v>
      </c>
      <c r="B48" s="32" t="s">
        <v>47</v>
      </c>
      <c r="C48" s="12">
        <v>6</v>
      </c>
      <c r="D48" s="27">
        <v>241063</v>
      </c>
      <c r="E48" s="27">
        <v>240960</v>
      </c>
      <c r="F48" s="27">
        <v>6024</v>
      </c>
      <c r="G48" s="27">
        <v>5832</v>
      </c>
      <c r="H48" s="27">
        <v>4598</v>
      </c>
      <c r="I48" s="25">
        <f>H48/D48</f>
        <v>0.019073852063568444</v>
      </c>
    </row>
    <row r="49" spans="1:9" ht="33" customHeight="1">
      <c r="A49" s="33"/>
      <c r="B49" s="26" t="s">
        <v>15</v>
      </c>
      <c r="C49" s="12">
        <v>0</v>
      </c>
      <c r="D49" s="27" t="s">
        <v>26</v>
      </c>
      <c r="E49" s="27" t="s">
        <v>26</v>
      </c>
      <c r="F49" s="27" t="s">
        <v>26</v>
      </c>
      <c r="G49" s="27" t="s">
        <v>26</v>
      </c>
      <c r="H49" s="27" t="s">
        <v>26</v>
      </c>
      <c r="I49" s="25"/>
    </row>
    <row r="50" spans="1:9" s="31" customFormat="1" ht="21" customHeight="1">
      <c r="A50" s="33"/>
      <c r="B50" s="28" t="s">
        <v>19</v>
      </c>
      <c r="C50" s="29">
        <f>C48-C49</f>
        <v>6</v>
      </c>
      <c r="D50" s="30">
        <f>D48</f>
        <v>241063</v>
      </c>
      <c r="E50" s="30">
        <f>E48</f>
        <v>240960</v>
      </c>
      <c r="F50" s="30">
        <v>6024</v>
      </c>
      <c r="G50" s="30">
        <f>G48</f>
        <v>5832</v>
      </c>
      <c r="H50" s="30">
        <f>H48</f>
        <v>4598</v>
      </c>
      <c r="I50" s="25">
        <f aca="true" t="shared" si="7" ref="I50:I63">H50/D50</f>
        <v>0.019073852063568444</v>
      </c>
    </row>
    <row r="51" spans="1:9" ht="31.5" customHeight="1">
      <c r="A51" s="33" t="s">
        <v>48</v>
      </c>
      <c r="B51" s="32" t="s">
        <v>49</v>
      </c>
      <c r="C51" s="12">
        <v>21</v>
      </c>
      <c r="D51" s="27">
        <v>158725</v>
      </c>
      <c r="E51" s="27">
        <v>151643</v>
      </c>
      <c r="F51" s="27">
        <v>15325</v>
      </c>
      <c r="G51" s="27">
        <v>-209</v>
      </c>
      <c r="H51" s="27">
        <v>6309</v>
      </c>
      <c r="I51" s="25">
        <f t="shared" si="7"/>
        <v>0.03974799180973382</v>
      </c>
    </row>
    <row r="52" spans="1:9" ht="26.25">
      <c r="A52" s="33"/>
      <c r="B52" s="26" t="s">
        <v>15</v>
      </c>
      <c r="C52" s="12">
        <v>1</v>
      </c>
      <c r="D52" s="27">
        <v>50933</v>
      </c>
      <c r="E52" s="27">
        <f>40823+18065</f>
        <v>58888</v>
      </c>
      <c r="F52" s="27">
        <v>0</v>
      </c>
      <c r="G52" s="27">
        <v>-14969</v>
      </c>
      <c r="H52" s="27">
        <v>-7506</v>
      </c>
      <c r="I52" s="25">
        <f t="shared" si="7"/>
        <v>-0.14737007441148176</v>
      </c>
    </row>
    <row r="53" spans="1:9" s="31" customFormat="1" ht="21" customHeight="1">
      <c r="A53" s="33"/>
      <c r="B53" s="28" t="s">
        <v>19</v>
      </c>
      <c r="C53" s="29">
        <f>C51-C52</f>
        <v>20</v>
      </c>
      <c r="D53" s="30">
        <f>D51-D52</f>
        <v>107792</v>
      </c>
      <c r="E53" s="30">
        <f>E51-E52</f>
        <v>92755</v>
      </c>
      <c r="F53" s="30">
        <v>15235</v>
      </c>
      <c r="G53" s="30">
        <f>G51-G52</f>
        <v>14760</v>
      </c>
      <c r="H53" s="30">
        <f>H51-H52</f>
        <v>13815</v>
      </c>
      <c r="I53" s="25">
        <f t="shared" si="7"/>
        <v>0.128163500074217</v>
      </c>
    </row>
    <row r="54" spans="1:9" ht="30.75" customHeight="1">
      <c r="A54" s="33" t="s">
        <v>50</v>
      </c>
      <c r="B54" s="32" t="s">
        <v>51</v>
      </c>
      <c r="C54" s="12">
        <v>6</v>
      </c>
      <c r="D54" s="27">
        <v>313388</v>
      </c>
      <c r="E54" s="27">
        <v>282992</v>
      </c>
      <c r="F54" s="27">
        <v>27987</v>
      </c>
      <c r="G54" s="27">
        <v>27537</v>
      </c>
      <c r="H54" s="27">
        <v>24868</v>
      </c>
      <c r="I54" s="25">
        <f t="shared" si="7"/>
        <v>0.07935211303559804</v>
      </c>
    </row>
    <row r="55" spans="1:9" ht="29.25" customHeight="1">
      <c r="A55" s="33"/>
      <c r="B55" s="26" t="s">
        <v>15</v>
      </c>
      <c r="C55" s="12">
        <v>1</v>
      </c>
      <c r="D55" s="27">
        <v>264599</v>
      </c>
      <c r="E55" s="27">
        <f>225424+25398</f>
        <v>250822</v>
      </c>
      <c r="F55" s="27">
        <v>11578</v>
      </c>
      <c r="G55" s="27">
        <v>11578</v>
      </c>
      <c r="H55" s="27">
        <v>9186</v>
      </c>
      <c r="I55" s="25">
        <f t="shared" si="7"/>
        <v>0.03471668449238281</v>
      </c>
    </row>
    <row r="56" spans="1:9" s="31" customFormat="1" ht="21" customHeight="1">
      <c r="A56" s="33"/>
      <c r="B56" s="28" t="s">
        <v>19</v>
      </c>
      <c r="C56" s="29">
        <f aca="true" t="shared" si="8" ref="C56:H56">C54-C55</f>
        <v>5</v>
      </c>
      <c r="D56" s="30">
        <f t="shared" si="8"/>
        <v>48789</v>
      </c>
      <c r="E56" s="30">
        <f t="shared" si="8"/>
        <v>32170</v>
      </c>
      <c r="F56" s="30">
        <f t="shared" si="8"/>
        <v>16409</v>
      </c>
      <c r="G56" s="30">
        <f t="shared" si="8"/>
        <v>15959</v>
      </c>
      <c r="H56" s="30">
        <f t="shared" si="8"/>
        <v>15682</v>
      </c>
      <c r="I56" s="25">
        <f t="shared" si="7"/>
        <v>0.3214249113529689</v>
      </c>
    </row>
    <row r="57" spans="1:9" ht="12.75" customHeight="1">
      <c r="A57" s="33" t="s">
        <v>52</v>
      </c>
      <c r="B57" s="32" t="s">
        <v>53</v>
      </c>
      <c r="C57" s="12">
        <v>24</v>
      </c>
      <c r="D57" s="27">
        <v>2925278</v>
      </c>
      <c r="E57" s="27">
        <v>2682813</v>
      </c>
      <c r="F57" s="27">
        <v>98605</v>
      </c>
      <c r="G57" s="27">
        <v>-13497</v>
      </c>
      <c r="H57" s="27">
        <v>-23695</v>
      </c>
      <c r="I57" s="25">
        <f t="shared" si="7"/>
        <v>-0.008100084846636798</v>
      </c>
    </row>
    <row r="58" spans="1:9" ht="26.25">
      <c r="A58" s="33"/>
      <c r="B58" s="26" t="s">
        <v>15</v>
      </c>
      <c r="C58" s="12">
        <v>3</v>
      </c>
      <c r="D58" s="27">
        <v>2425174</v>
      </c>
      <c r="E58" s="27">
        <f>2027269+177105</f>
        <v>2204374</v>
      </c>
      <c r="F58" s="27">
        <v>75266</v>
      </c>
      <c r="G58" s="27">
        <v>-35073</v>
      </c>
      <c r="H58" s="27">
        <v>-41238</v>
      </c>
      <c r="I58" s="25">
        <f t="shared" si="7"/>
        <v>-0.017004140733819513</v>
      </c>
    </row>
    <row r="59" spans="1:9" s="31" customFormat="1" ht="21" customHeight="1">
      <c r="A59" s="33"/>
      <c r="B59" s="28" t="s">
        <v>19</v>
      </c>
      <c r="C59" s="29">
        <f aca="true" t="shared" si="9" ref="C59:H59">C57-C58</f>
        <v>21</v>
      </c>
      <c r="D59" s="30">
        <f t="shared" si="9"/>
        <v>500104</v>
      </c>
      <c r="E59" s="30">
        <f t="shared" si="9"/>
        <v>478439</v>
      </c>
      <c r="F59" s="30">
        <f t="shared" si="9"/>
        <v>23339</v>
      </c>
      <c r="G59" s="30">
        <f t="shared" si="9"/>
        <v>21576</v>
      </c>
      <c r="H59" s="30">
        <f t="shared" si="9"/>
        <v>17543</v>
      </c>
      <c r="I59" s="25">
        <f t="shared" si="7"/>
        <v>0.03507870362964503</v>
      </c>
    </row>
    <row r="60" spans="1:9" ht="43.5" customHeight="1">
      <c r="A60" s="33" t="s">
        <v>54</v>
      </c>
      <c r="B60" s="32" t="s">
        <v>55</v>
      </c>
      <c r="C60" s="12">
        <v>35</v>
      </c>
      <c r="D60" s="27">
        <v>18327984</v>
      </c>
      <c r="E60" s="27">
        <v>14355730</v>
      </c>
      <c r="F60" s="27">
        <v>4510174</v>
      </c>
      <c r="G60" s="27">
        <v>4395380</v>
      </c>
      <c r="H60" s="27">
        <v>3615956</v>
      </c>
      <c r="I60" s="25">
        <f t="shared" si="7"/>
        <v>0.19729152971761652</v>
      </c>
    </row>
    <row r="61" spans="1:9" ht="30.75" customHeight="1">
      <c r="A61" s="33"/>
      <c r="B61" s="26" t="s">
        <v>15</v>
      </c>
      <c r="C61" s="12">
        <v>4</v>
      </c>
      <c r="D61" s="27">
        <v>16618982</v>
      </c>
      <c r="E61" s="27">
        <f>11372235+1224235</f>
        <v>12596470</v>
      </c>
      <c r="F61" s="27">
        <v>4483496</v>
      </c>
      <c r="G61" s="27">
        <v>4424402</v>
      </c>
      <c r="H61" s="27">
        <v>3644934</v>
      </c>
      <c r="I61" s="25">
        <f t="shared" si="7"/>
        <v>0.2193235422001179</v>
      </c>
    </row>
    <row r="62" spans="1:9" s="31" customFormat="1" ht="21" customHeight="1">
      <c r="A62" s="33"/>
      <c r="B62" s="28" t="s">
        <v>19</v>
      </c>
      <c r="C62" s="29">
        <f aca="true" t="shared" si="10" ref="C62:H62">C60-C61</f>
        <v>31</v>
      </c>
      <c r="D62" s="30">
        <f t="shared" si="10"/>
        <v>1709002</v>
      </c>
      <c r="E62" s="30">
        <f t="shared" si="10"/>
        <v>1759260</v>
      </c>
      <c r="F62" s="30">
        <f t="shared" si="10"/>
        <v>26678</v>
      </c>
      <c r="G62" s="30">
        <f t="shared" si="10"/>
        <v>-29022</v>
      </c>
      <c r="H62" s="30">
        <f t="shared" si="10"/>
        <v>-28978</v>
      </c>
      <c r="I62" s="25">
        <f t="shared" si="7"/>
        <v>-0.01695609484365729</v>
      </c>
    </row>
    <row r="63" spans="1:9" ht="19.5" customHeight="1">
      <c r="A63" s="33" t="s">
        <v>56</v>
      </c>
      <c r="B63" s="32" t="s">
        <v>57</v>
      </c>
      <c r="C63" s="12">
        <v>5</v>
      </c>
      <c r="D63" s="27">
        <v>108039</v>
      </c>
      <c r="E63" s="27">
        <v>107178</v>
      </c>
      <c r="F63" s="27">
        <v>822</v>
      </c>
      <c r="G63" s="27">
        <v>822</v>
      </c>
      <c r="H63" s="27">
        <v>657</v>
      </c>
      <c r="I63" s="25">
        <f t="shared" si="7"/>
        <v>0.006081137367061894</v>
      </c>
    </row>
    <row r="64" spans="1:9" ht="26.25">
      <c r="A64" s="33"/>
      <c r="B64" s="26" t="s">
        <v>15</v>
      </c>
      <c r="C64" s="12">
        <v>0</v>
      </c>
      <c r="D64" s="27" t="s">
        <v>26</v>
      </c>
      <c r="E64" s="27" t="s">
        <v>26</v>
      </c>
      <c r="F64" s="27" t="s">
        <v>26</v>
      </c>
      <c r="G64" s="27" t="s">
        <v>26</v>
      </c>
      <c r="H64" s="27" t="s">
        <v>26</v>
      </c>
      <c r="I64" s="25"/>
    </row>
    <row r="65" spans="1:9" s="31" customFormat="1" ht="21" customHeight="1">
      <c r="A65" s="33"/>
      <c r="B65" s="28" t="s">
        <v>19</v>
      </c>
      <c r="C65" s="29">
        <f>C63-C64</f>
        <v>5</v>
      </c>
      <c r="D65" s="30">
        <f>D63</f>
        <v>108039</v>
      </c>
      <c r="E65" s="30">
        <f>E63</f>
        <v>107178</v>
      </c>
      <c r="F65" s="30">
        <v>822</v>
      </c>
      <c r="G65" s="30">
        <f>G63</f>
        <v>822</v>
      </c>
      <c r="H65" s="30">
        <f>H63</f>
        <v>657</v>
      </c>
      <c r="I65" s="25">
        <f aca="true" t="shared" si="11" ref="I65:I84">H65/D65</f>
        <v>0.006081137367061894</v>
      </c>
    </row>
    <row r="66" spans="1:9" ht="44.25" customHeight="1">
      <c r="A66" s="33" t="s">
        <v>58</v>
      </c>
      <c r="B66" s="32" t="s">
        <v>59</v>
      </c>
      <c r="C66" s="12">
        <v>95</v>
      </c>
      <c r="D66" s="27">
        <v>3262391</v>
      </c>
      <c r="E66" s="27">
        <v>3054669</v>
      </c>
      <c r="F66" s="27">
        <v>232812</v>
      </c>
      <c r="G66" s="27">
        <v>204634</v>
      </c>
      <c r="H66" s="27">
        <v>174970</v>
      </c>
      <c r="I66" s="25">
        <f t="shared" si="11"/>
        <v>0.05363244319886856</v>
      </c>
    </row>
    <row r="67" spans="1:9" ht="26.25">
      <c r="A67" s="33"/>
      <c r="B67" s="26" t="s">
        <v>15</v>
      </c>
      <c r="C67" s="12">
        <v>2</v>
      </c>
      <c r="D67" s="27">
        <v>302821</v>
      </c>
      <c r="E67" s="27">
        <f>235911+41489</f>
        <v>277400</v>
      </c>
      <c r="F67" s="27">
        <v>26886</v>
      </c>
      <c r="G67" s="27">
        <v>26886</v>
      </c>
      <c r="H67" s="27">
        <v>21104</v>
      </c>
      <c r="I67" s="25">
        <f t="shared" si="11"/>
        <v>0.06969133580564095</v>
      </c>
    </row>
    <row r="68" spans="1:9" s="31" customFormat="1" ht="21" customHeight="1">
      <c r="A68" s="33"/>
      <c r="B68" s="28" t="s">
        <v>19</v>
      </c>
      <c r="C68" s="29">
        <f aca="true" t="shared" si="12" ref="C68:H68">C66-C67</f>
        <v>93</v>
      </c>
      <c r="D68" s="30">
        <f t="shared" si="12"/>
        <v>2959570</v>
      </c>
      <c r="E68" s="30">
        <f t="shared" si="12"/>
        <v>2777269</v>
      </c>
      <c r="F68" s="30">
        <f t="shared" si="12"/>
        <v>205926</v>
      </c>
      <c r="G68" s="30">
        <f t="shared" si="12"/>
        <v>177748</v>
      </c>
      <c r="H68" s="30">
        <f t="shared" si="12"/>
        <v>153866</v>
      </c>
      <c r="I68" s="25">
        <f t="shared" si="11"/>
        <v>0.051989309257763794</v>
      </c>
    </row>
    <row r="69" spans="1:9" ht="33" customHeight="1">
      <c r="A69" s="33" t="s">
        <v>60</v>
      </c>
      <c r="B69" s="32" t="s">
        <v>61</v>
      </c>
      <c r="C69" s="12">
        <v>31</v>
      </c>
      <c r="D69" s="27">
        <v>4794875</v>
      </c>
      <c r="E69" s="27">
        <v>4391118</v>
      </c>
      <c r="F69" s="27">
        <v>398689</v>
      </c>
      <c r="G69" s="27">
        <v>379848</v>
      </c>
      <c r="H69" s="27">
        <v>292073</v>
      </c>
      <c r="I69" s="25">
        <f t="shared" si="11"/>
        <v>0.06091357960322219</v>
      </c>
    </row>
    <row r="70" spans="1:9" ht="26.25">
      <c r="A70" s="33"/>
      <c r="B70" s="26" t="s">
        <v>15</v>
      </c>
      <c r="C70" s="12">
        <v>6</v>
      </c>
      <c r="D70" s="27">
        <v>4005516</v>
      </c>
      <c r="E70" s="27">
        <f>3217229+491481</f>
        <v>3708710</v>
      </c>
      <c r="F70" s="27">
        <v>247363</v>
      </c>
      <c r="G70" s="27">
        <v>247363</v>
      </c>
      <c r="H70" s="27">
        <v>183532</v>
      </c>
      <c r="I70" s="25">
        <f t="shared" si="11"/>
        <v>0.04581981447583782</v>
      </c>
    </row>
    <row r="71" spans="1:9" s="31" customFormat="1" ht="21" customHeight="1">
      <c r="A71" s="33"/>
      <c r="B71" s="28" t="s">
        <v>19</v>
      </c>
      <c r="C71" s="29">
        <f aca="true" t="shared" si="13" ref="C71:H71">C69-C70</f>
        <v>25</v>
      </c>
      <c r="D71" s="30">
        <f t="shared" si="13"/>
        <v>789359</v>
      </c>
      <c r="E71" s="30">
        <f t="shared" si="13"/>
        <v>682408</v>
      </c>
      <c r="F71" s="30">
        <f t="shared" si="13"/>
        <v>151326</v>
      </c>
      <c r="G71" s="30">
        <f t="shared" si="13"/>
        <v>132485</v>
      </c>
      <c r="H71" s="30">
        <f t="shared" si="13"/>
        <v>108541</v>
      </c>
      <c r="I71" s="25">
        <f t="shared" si="11"/>
        <v>0.13750524159476232</v>
      </c>
    </row>
    <row r="72" spans="1:9" ht="34.5" customHeight="1">
      <c r="A72" s="33" t="s">
        <v>62</v>
      </c>
      <c r="B72" s="32" t="s">
        <v>63</v>
      </c>
      <c r="C72" s="12">
        <v>28</v>
      </c>
      <c r="D72" s="27">
        <v>3380863</v>
      </c>
      <c r="E72" s="27">
        <v>3356890</v>
      </c>
      <c r="F72" s="27">
        <v>74830</v>
      </c>
      <c r="G72" s="27">
        <v>42897</v>
      </c>
      <c r="H72" s="27">
        <v>30521</v>
      </c>
      <c r="I72" s="25">
        <f t="shared" si="11"/>
        <v>0.00902757668678086</v>
      </c>
    </row>
    <row r="73" spans="1:9" ht="30.75" customHeight="1">
      <c r="A73" s="33"/>
      <c r="B73" s="26" t="s">
        <v>15</v>
      </c>
      <c r="C73" s="12">
        <v>2</v>
      </c>
      <c r="D73" s="27">
        <v>2530472</v>
      </c>
      <c r="E73" s="27">
        <f>2498971+45066</f>
        <v>2544037</v>
      </c>
      <c r="F73" s="27">
        <v>7591</v>
      </c>
      <c r="G73" s="27">
        <v>7591</v>
      </c>
      <c r="H73" s="27">
        <v>6039</v>
      </c>
      <c r="I73" s="25">
        <f t="shared" si="11"/>
        <v>0.002386511291174137</v>
      </c>
    </row>
    <row r="74" spans="1:9" s="31" customFormat="1" ht="21" customHeight="1">
      <c r="A74" s="33"/>
      <c r="B74" s="28" t="s">
        <v>19</v>
      </c>
      <c r="C74" s="29">
        <f aca="true" t="shared" si="14" ref="C74:H74">C72-C73</f>
        <v>26</v>
      </c>
      <c r="D74" s="30">
        <f t="shared" si="14"/>
        <v>850391</v>
      </c>
      <c r="E74" s="30">
        <f t="shared" si="14"/>
        <v>812853</v>
      </c>
      <c r="F74" s="30">
        <f t="shared" si="14"/>
        <v>67239</v>
      </c>
      <c r="G74" s="30">
        <f t="shared" si="14"/>
        <v>35306</v>
      </c>
      <c r="H74" s="30">
        <f t="shared" si="14"/>
        <v>24482</v>
      </c>
      <c r="I74" s="25">
        <f t="shared" si="11"/>
        <v>0.028789109950599193</v>
      </c>
    </row>
    <row r="75" spans="1:9" ht="45" customHeight="1">
      <c r="A75" s="33" t="s">
        <v>64</v>
      </c>
      <c r="B75" s="32" t="s">
        <v>65</v>
      </c>
      <c r="C75" s="12">
        <v>45</v>
      </c>
      <c r="D75" s="27">
        <v>11652564</v>
      </c>
      <c r="E75" s="27">
        <v>9946340</v>
      </c>
      <c r="F75" s="27">
        <v>1625820</v>
      </c>
      <c r="G75" s="27">
        <v>1624753</v>
      </c>
      <c r="H75" s="27">
        <v>1279568</v>
      </c>
      <c r="I75" s="25">
        <f t="shared" si="11"/>
        <v>0.10980999546537569</v>
      </c>
    </row>
    <row r="76" spans="1:9" ht="26.25">
      <c r="A76" s="33"/>
      <c r="B76" s="26" t="s">
        <v>15</v>
      </c>
      <c r="C76" s="12">
        <v>2</v>
      </c>
      <c r="D76" s="27">
        <v>9897990</v>
      </c>
      <c r="E76" s="27">
        <f>6243102+2042467</f>
        <v>8285569</v>
      </c>
      <c r="F76" s="27">
        <v>1559618</v>
      </c>
      <c r="G76" s="27">
        <v>1559618</v>
      </c>
      <c r="H76" s="27">
        <v>1231639</v>
      </c>
      <c r="I76" s="25">
        <f t="shared" si="11"/>
        <v>0.12443324351711813</v>
      </c>
    </row>
    <row r="77" spans="1:9" s="31" customFormat="1" ht="21" customHeight="1">
      <c r="A77" s="33"/>
      <c r="B77" s="28" t="s">
        <v>19</v>
      </c>
      <c r="C77" s="29">
        <f aca="true" t="shared" si="15" ref="C77:H77">C75-C76</f>
        <v>43</v>
      </c>
      <c r="D77" s="30">
        <f t="shared" si="15"/>
        <v>1754574</v>
      </c>
      <c r="E77" s="30">
        <f t="shared" si="15"/>
        <v>1660771</v>
      </c>
      <c r="F77" s="30">
        <f t="shared" si="15"/>
        <v>66202</v>
      </c>
      <c r="G77" s="30">
        <f t="shared" si="15"/>
        <v>65135</v>
      </c>
      <c r="H77" s="30">
        <f t="shared" si="15"/>
        <v>47929</v>
      </c>
      <c r="I77" s="25">
        <f t="shared" si="11"/>
        <v>0.0273166022065755</v>
      </c>
    </row>
    <row r="78" spans="1:9" ht="33" customHeight="1">
      <c r="A78" s="33" t="s">
        <v>66</v>
      </c>
      <c r="B78" s="32" t="s">
        <v>67</v>
      </c>
      <c r="C78" s="12">
        <v>3</v>
      </c>
      <c r="D78" s="27">
        <v>1457871</v>
      </c>
      <c r="E78" s="27">
        <v>1299459</v>
      </c>
      <c r="F78" s="27">
        <v>72940</v>
      </c>
      <c r="G78" s="27">
        <v>72940</v>
      </c>
      <c r="H78" s="27">
        <v>56033</v>
      </c>
      <c r="I78" s="25">
        <f t="shared" si="11"/>
        <v>0.03843481350544733</v>
      </c>
    </row>
    <row r="79" spans="1:9" ht="26.25">
      <c r="A79" s="33"/>
      <c r="B79" s="26" t="s">
        <v>15</v>
      </c>
      <c r="C79" s="12">
        <v>1</v>
      </c>
      <c r="D79" s="27">
        <v>1448938</v>
      </c>
      <c r="E79" s="27">
        <f>953952+336786</f>
        <v>1290738</v>
      </c>
      <c r="F79" s="27">
        <v>72721</v>
      </c>
      <c r="G79" s="27">
        <v>72721</v>
      </c>
      <c r="H79" s="27">
        <v>55858</v>
      </c>
      <c r="I79" s="25">
        <f t="shared" si="11"/>
        <v>0.038550993900360125</v>
      </c>
    </row>
    <row r="80" spans="1:9" s="31" customFormat="1" ht="21" customHeight="1">
      <c r="A80" s="33"/>
      <c r="B80" s="28" t="s">
        <v>19</v>
      </c>
      <c r="C80" s="29">
        <f aca="true" t="shared" si="16" ref="C80:H80">C78-C79</f>
        <v>2</v>
      </c>
      <c r="D80" s="30">
        <f t="shared" si="16"/>
        <v>8933</v>
      </c>
      <c r="E80" s="30">
        <f t="shared" si="16"/>
        <v>8721</v>
      </c>
      <c r="F80" s="30">
        <f t="shared" si="16"/>
        <v>219</v>
      </c>
      <c r="G80" s="30">
        <f t="shared" si="16"/>
        <v>219</v>
      </c>
      <c r="H80" s="30">
        <f t="shared" si="16"/>
        <v>175</v>
      </c>
      <c r="I80" s="25">
        <f t="shared" si="11"/>
        <v>0.019590283219523115</v>
      </c>
    </row>
    <row r="81" spans="1:9" ht="20.25" customHeight="1">
      <c r="A81" s="33" t="s">
        <v>68</v>
      </c>
      <c r="B81" s="32" t="s">
        <v>69</v>
      </c>
      <c r="C81" s="12">
        <v>18</v>
      </c>
      <c r="D81" s="27">
        <v>1253056</v>
      </c>
      <c r="E81" s="27">
        <v>1162104</v>
      </c>
      <c r="F81" s="27">
        <v>96349</v>
      </c>
      <c r="G81" s="27">
        <v>78302</v>
      </c>
      <c r="H81" s="27">
        <v>53692</v>
      </c>
      <c r="I81" s="25">
        <f t="shared" si="11"/>
        <v>0.04284884314827111</v>
      </c>
    </row>
    <row r="82" spans="1:9" ht="26.25">
      <c r="A82" s="33"/>
      <c r="B82" s="26" t="s">
        <v>15</v>
      </c>
      <c r="C82" s="12">
        <v>1</v>
      </c>
      <c r="D82" s="27">
        <v>13530</v>
      </c>
      <c r="E82" s="27">
        <f>34061</f>
        <v>34061</v>
      </c>
      <c r="F82" s="27">
        <v>-7794</v>
      </c>
      <c r="G82" s="27">
        <v>-7794</v>
      </c>
      <c r="H82" s="27">
        <v>-11056</v>
      </c>
      <c r="I82" s="25">
        <f t="shared" si="11"/>
        <v>-0.8171470805617147</v>
      </c>
    </row>
    <row r="83" spans="1:9" s="31" customFormat="1" ht="21" customHeight="1">
      <c r="A83" s="33"/>
      <c r="B83" s="28" t="s">
        <v>19</v>
      </c>
      <c r="C83" s="29">
        <f aca="true" t="shared" si="17" ref="C83:H83">C81-C82</f>
        <v>17</v>
      </c>
      <c r="D83" s="30">
        <f t="shared" si="17"/>
        <v>1239526</v>
      </c>
      <c r="E83" s="30">
        <f t="shared" si="17"/>
        <v>1128043</v>
      </c>
      <c r="F83" s="30">
        <f t="shared" si="17"/>
        <v>104143</v>
      </c>
      <c r="G83" s="30">
        <f t="shared" si="17"/>
        <v>86096</v>
      </c>
      <c r="H83" s="30">
        <f t="shared" si="17"/>
        <v>64748</v>
      </c>
      <c r="I83" s="25">
        <f t="shared" si="11"/>
        <v>0.05223609670148105</v>
      </c>
    </row>
    <row r="84" spans="1:9" ht="30" customHeight="1">
      <c r="A84" s="33" t="s">
        <v>70</v>
      </c>
      <c r="B84" s="32" t="s">
        <v>71</v>
      </c>
      <c r="C84" s="12">
        <v>6</v>
      </c>
      <c r="D84" s="27">
        <v>22472</v>
      </c>
      <c r="E84" s="27">
        <v>17192</v>
      </c>
      <c r="F84" s="27">
        <v>6196</v>
      </c>
      <c r="G84" s="27">
        <v>5943</v>
      </c>
      <c r="H84" s="27">
        <v>5016</v>
      </c>
      <c r="I84" s="25">
        <f t="shared" si="11"/>
        <v>0.22321110715557138</v>
      </c>
    </row>
    <row r="85" spans="1:9" ht="26.25">
      <c r="A85" s="33"/>
      <c r="B85" s="26" t="s">
        <v>15</v>
      </c>
      <c r="C85" s="12">
        <v>0</v>
      </c>
      <c r="D85" s="27" t="s">
        <v>26</v>
      </c>
      <c r="E85" s="27" t="s">
        <v>26</v>
      </c>
      <c r="F85" s="27" t="s">
        <v>26</v>
      </c>
      <c r="G85" s="27" t="s">
        <v>26</v>
      </c>
      <c r="H85" s="27" t="s">
        <v>26</v>
      </c>
      <c r="I85" s="25"/>
    </row>
    <row r="86" spans="1:9" s="31" customFormat="1" ht="21" customHeight="1">
      <c r="A86" s="33"/>
      <c r="B86" s="28" t="s">
        <v>19</v>
      </c>
      <c r="C86" s="29">
        <f>C84-C85</f>
        <v>6</v>
      </c>
      <c r="D86" s="30">
        <v>22472</v>
      </c>
      <c r="E86" s="30">
        <v>17192</v>
      </c>
      <c r="F86" s="30">
        <v>6196</v>
      </c>
      <c r="G86" s="30">
        <v>5943</v>
      </c>
      <c r="H86" s="30">
        <v>5016</v>
      </c>
      <c r="I86" s="25">
        <f aca="true" t="shared" si="18" ref="I86:I99">H86/D86</f>
        <v>0.22321110715557138</v>
      </c>
    </row>
    <row r="87" spans="1:9" ht="30" customHeight="1">
      <c r="A87" s="33" t="s">
        <v>72</v>
      </c>
      <c r="B87" s="32" t="s">
        <v>73</v>
      </c>
      <c r="C87" s="12">
        <v>75</v>
      </c>
      <c r="D87" s="27">
        <v>1252962</v>
      </c>
      <c r="E87" s="27">
        <v>1105002</v>
      </c>
      <c r="F87" s="27">
        <v>136008</v>
      </c>
      <c r="G87" s="27">
        <v>132931</v>
      </c>
      <c r="H87" s="27">
        <v>102341</v>
      </c>
      <c r="I87" s="25">
        <f t="shared" si="18"/>
        <v>0.0816792528424645</v>
      </c>
    </row>
    <row r="88" spans="1:9" ht="26.25">
      <c r="A88" s="33"/>
      <c r="B88" s="26" t="s">
        <v>15</v>
      </c>
      <c r="C88" s="12">
        <v>3</v>
      </c>
      <c r="D88" s="27">
        <v>534535</v>
      </c>
      <c r="E88" s="27">
        <f>407492+84849</f>
        <v>492341</v>
      </c>
      <c r="F88" s="27">
        <v>23794</v>
      </c>
      <c r="G88" s="27">
        <v>23794</v>
      </c>
      <c r="H88" s="27">
        <v>16149</v>
      </c>
      <c r="I88" s="25">
        <f t="shared" si="18"/>
        <v>0.030211305153076972</v>
      </c>
    </row>
    <row r="89" spans="1:9" s="31" customFormat="1" ht="21" customHeight="1">
      <c r="A89" s="33"/>
      <c r="B89" s="28" t="s">
        <v>19</v>
      </c>
      <c r="C89" s="29">
        <f aca="true" t="shared" si="19" ref="C89:H89">C87-C88</f>
        <v>72</v>
      </c>
      <c r="D89" s="30">
        <f t="shared" si="19"/>
        <v>718427</v>
      </c>
      <c r="E89" s="30">
        <f t="shared" si="19"/>
        <v>612661</v>
      </c>
      <c r="F89" s="30">
        <f t="shared" si="19"/>
        <v>112214</v>
      </c>
      <c r="G89" s="30">
        <f t="shared" si="19"/>
        <v>109137</v>
      </c>
      <c r="H89" s="30">
        <f t="shared" si="19"/>
        <v>86192</v>
      </c>
      <c r="I89" s="25">
        <f t="shared" si="18"/>
        <v>0.11997321926932034</v>
      </c>
    </row>
    <row r="90" spans="1:9" ht="12.75" customHeight="1">
      <c r="A90" s="35" t="s">
        <v>74</v>
      </c>
      <c r="B90" s="23" t="s">
        <v>75</v>
      </c>
      <c r="C90" s="24">
        <v>29</v>
      </c>
      <c r="D90" s="19">
        <v>20012738</v>
      </c>
      <c r="E90" s="19">
        <v>19675135</v>
      </c>
      <c r="F90" s="19">
        <v>321556</v>
      </c>
      <c r="G90" s="19">
        <v>-62056</v>
      </c>
      <c r="H90" s="19">
        <v>-76425</v>
      </c>
      <c r="I90" s="25">
        <f t="shared" si="18"/>
        <v>-0.0038188177949463986</v>
      </c>
    </row>
    <row r="91" spans="1:9" ht="26.25">
      <c r="A91" s="35"/>
      <c r="B91" s="26" t="s">
        <v>15</v>
      </c>
      <c r="C91" s="12">
        <v>11</v>
      </c>
      <c r="D91" s="27">
        <v>19842750</v>
      </c>
      <c r="E91" s="27">
        <f>11967497+7541755</f>
        <v>19509252</v>
      </c>
      <c r="F91" s="27">
        <v>315220</v>
      </c>
      <c r="G91" s="27">
        <v>-65325</v>
      </c>
      <c r="H91" s="27">
        <v>-77590</v>
      </c>
      <c r="I91" s="25">
        <f t="shared" si="18"/>
        <v>-0.003910244295775535</v>
      </c>
    </row>
    <row r="92" spans="1:9" s="31" customFormat="1" ht="21" customHeight="1">
      <c r="A92" s="35"/>
      <c r="B92" s="28" t="s">
        <v>19</v>
      </c>
      <c r="C92" s="29">
        <f aca="true" t="shared" si="20" ref="C92:H92">C90-C91</f>
        <v>18</v>
      </c>
      <c r="D92" s="30">
        <f t="shared" si="20"/>
        <v>169988</v>
      </c>
      <c r="E92" s="30">
        <f t="shared" si="20"/>
        <v>165883</v>
      </c>
      <c r="F92" s="30">
        <f t="shared" si="20"/>
        <v>6336</v>
      </c>
      <c r="G92" s="30">
        <f t="shared" si="20"/>
        <v>3269</v>
      </c>
      <c r="H92" s="30">
        <f t="shared" si="20"/>
        <v>1165</v>
      </c>
      <c r="I92" s="25">
        <f t="shared" si="18"/>
        <v>0.006853424947643363</v>
      </c>
    </row>
    <row r="93" spans="1:9" ht="86.25" customHeight="1">
      <c r="A93" s="35" t="s">
        <v>76</v>
      </c>
      <c r="B93" s="23" t="s">
        <v>77</v>
      </c>
      <c r="C93" s="24">
        <v>28</v>
      </c>
      <c r="D93" s="19">
        <v>3686457</v>
      </c>
      <c r="E93" s="19">
        <v>3659921</v>
      </c>
      <c r="F93" s="19">
        <v>88700</v>
      </c>
      <c r="G93" s="19">
        <v>-77383</v>
      </c>
      <c r="H93" s="19">
        <v>-87885</v>
      </c>
      <c r="I93" s="25">
        <f t="shared" si="18"/>
        <v>-0.023839963412024066</v>
      </c>
    </row>
    <row r="94" spans="1:9" ht="26.25">
      <c r="A94" s="35"/>
      <c r="B94" s="26" t="s">
        <v>15</v>
      </c>
      <c r="C94" s="12">
        <v>3</v>
      </c>
      <c r="D94" s="27">
        <v>3366605</v>
      </c>
      <c r="E94" s="27">
        <f>3197982+126455</f>
        <v>3324437</v>
      </c>
      <c r="F94" s="27">
        <v>71318</v>
      </c>
      <c r="G94" s="27">
        <v>12879</v>
      </c>
      <c r="H94" s="27">
        <v>4439</v>
      </c>
      <c r="I94" s="25">
        <f t="shared" si="18"/>
        <v>0.0013185390029421332</v>
      </c>
    </row>
    <row r="95" spans="1:9" s="31" customFormat="1" ht="21" customHeight="1">
      <c r="A95" s="35"/>
      <c r="B95" s="28" t="s">
        <v>19</v>
      </c>
      <c r="C95" s="29">
        <f aca="true" t="shared" si="21" ref="C95:H95">C93-C94</f>
        <v>25</v>
      </c>
      <c r="D95" s="30">
        <f t="shared" si="21"/>
        <v>319852</v>
      </c>
      <c r="E95" s="30">
        <f t="shared" si="21"/>
        <v>335484</v>
      </c>
      <c r="F95" s="30">
        <f t="shared" si="21"/>
        <v>17382</v>
      </c>
      <c r="G95" s="30">
        <f t="shared" si="21"/>
        <v>-90262</v>
      </c>
      <c r="H95" s="30">
        <f t="shared" si="21"/>
        <v>-92324</v>
      </c>
      <c r="I95" s="25">
        <f t="shared" si="18"/>
        <v>-0.2886459987744332</v>
      </c>
    </row>
    <row r="96" spans="1:9" ht="21" customHeight="1">
      <c r="A96" s="33" t="s">
        <v>78</v>
      </c>
      <c r="B96" s="32" t="s">
        <v>79</v>
      </c>
      <c r="C96" s="12">
        <v>5</v>
      </c>
      <c r="D96" s="27">
        <v>773640</v>
      </c>
      <c r="E96" s="27">
        <v>716526</v>
      </c>
      <c r="F96" s="27">
        <v>42971</v>
      </c>
      <c r="G96" s="27">
        <v>42971</v>
      </c>
      <c r="H96" s="27">
        <v>30955</v>
      </c>
      <c r="I96" s="25">
        <f t="shared" si="18"/>
        <v>0.0400121503541699</v>
      </c>
    </row>
    <row r="97" spans="1:9" ht="26.25">
      <c r="A97" s="33"/>
      <c r="B97" s="26" t="s">
        <v>15</v>
      </c>
      <c r="C97" s="12">
        <v>1</v>
      </c>
      <c r="D97" s="27">
        <v>768174</v>
      </c>
      <c r="E97" s="27">
        <f>711631</f>
        <v>711631</v>
      </c>
      <c r="F97" s="27">
        <v>42557</v>
      </c>
      <c r="G97" s="27">
        <v>42557</v>
      </c>
      <c r="H97" s="27">
        <v>30603</v>
      </c>
      <c r="I97" s="25">
        <f t="shared" si="18"/>
        <v>0.03983863031032032</v>
      </c>
    </row>
    <row r="98" spans="1:9" s="31" customFormat="1" ht="21" customHeight="1">
      <c r="A98" s="33"/>
      <c r="B98" s="28" t="s">
        <v>19</v>
      </c>
      <c r="C98" s="29">
        <f aca="true" t="shared" si="22" ref="C98:H98">C96-C97</f>
        <v>4</v>
      </c>
      <c r="D98" s="30">
        <f t="shared" si="22"/>
        <v>5466</v>
      </c>
      <c r="E98" s="30">
        <f t="shared" si="22"/>
        <v>4895</v>
      </c>
      <c r="F98" s="30">
        <f t="shared" si="22"/>
        <v>414</v>
      </c>
      <c r="G98" s="30">
        <f t="shared" si="22"/>
        <v>414</v>
      </c>
      <c r="H98" s="30">
        <f t="shared" si="22"/>
        <v>352</v>
      </c>
      <c r="I98" s="25">
        <f t="shared" si="18"/>
        <v>0.06439809732894256</v>
      </c>
    </row>
    <row r="99" spans="1:9" ht="21" customHeight="1">
      <c r="A99" s="33" t="s">
        <v>80</v>
      </c>
      <c r="B99" s="32" t="s">
        <v>81</v>
      </c>
      <c r="C99" s="12">
        <v>3</v>
      </c>
      <c r="D99" s="27">
        <v>1663</v>
      </c>
      <c r="E99" s="27">
        <v>2136</v>
      </c>
      <c r="F99" s="27">
        <v>39</v>
      </c>
      <c r="G99" s="27">
        <v>-508</v>
      </c>
      <c r="H99" s="27">
        <v>-516</v>
      </c>
      <c r="I99" s="25">
        <f t="shared" si="18"/>
        <v>-0.31028262176788934</v>
      </c>
    </row>
    <row r="100" spans="1:9" ht="26.25">
      <c r="A100" s="33"/>
      <c r="B100" s="26" t="s">
        <v>15</v>
      </c>
      <c r="C100" s="12">
        <v>0</v>
      </c>
      <c r="D100" s="27" t="s">
        <v>26</v>
      </c>
      <c r="E100" s="27" t="s">
        <v>26</v>
      </c>
      <c r="F100" s="27" t="s">
        <v>26</v>
      </c>
      <c r="G100" s="27" t="s">
        <v>26</v>
      </c>
      <c r="H100" s="27" t="s">
        <v>26</v>
      </c>
      <c r="I100" s="25"/>
    </row>
    <row r="101" spans="1:9" s="31" customFormat="1" ht="21" customHeight="1">
      <c r="A101" s="33"/>
      <c r="B101" s="28" t="s">
        <v>19</v>
      </c>
      <c r="C101" s="29">
        <f>C99-C100</f>
        <v>3</v>
      </c>
      <c r="D101" s="30">
        <f>D99</f>
        <v>1663</v>
      </c>
      <c r="E101" s="30">
        <f>E99</f>
        <v>2136</v>
      </c>
      <c r="F101" s="30">
        <v>-508</v>
      </c>
      <c r="G101" s="30">
        <f>G99</f>
        <v>-508</v>
      </c>
      <c r="H101" s="30">
        <f>H99</f>
        <v>-516</v>
      </c>
      <c r="I101" s="25">
        <f aca="true" t="shared" si="23" ref="I101:I135">H101/D101</f>
        <v>-0.31028262176788934</v>
      </c>
    </row>
    <row r="102" spans="1:9" ht="12.75" customHeight="1">
      <c r="A102" s="33" t="s">
        <v>82</v>
      </c>
      <c r="B102" s="32" t="s">
        <v>83</v>
      </c>
      <c r="C102" s="12">
        <v>20</v>
      </c>
      <c r="D102" s="27">
        <v>2911154</v>
      </c>
      <c r="E102" s="27">
        <v>2941259</v>
      </c>
      <c r="F102" s="27">
        <v>45690</v>
      </c>
      <c r="G102" s="27">
        <v>-119846</v>
      </c>
      <c r="H102" s="27">
        <v>-118324</v>
      </c>
      <c r="I102" s="25">
        <f t="shared" si="23"/>
        <v>-0.04064505003857577</v>
      </c>
    </row>
    <row r="103" spans="1:9" ht="26.25">
      <c r="A103" s="33"/>
      <c r="B103" s="26" t="s">
        <v>15</v>
      </c>
      <c r="C103" s="12">
        <v>2</v>
      </c>
      <c r="D103" s="27">
        <v>2598431</v>
      </c>
      <c r="E103" s="27">
        <f>2486351+126455</f>
        <v>2612806</v>
      </c>
      <c r="F103" s="27">
        <v>28761</v>
      </c>
      <c r="G103" s="27">
        <v>-29678</v>
      </c>
      <c r="H103" s="27">
        <v>-26164</v>
      </c>
      <c r="I103" s="25">
        <f t="shared" si="23"/>
        <v>-0.010069153269800122</v>
      </c>
    </row>
    <row r="104" spans="1:9" s="31" customFormat="1" ht="21" customHeight="1">
      <c r="A104" s="33"/>
      <c r="B104" s="28" t="s">
        <v>19</v>
      </c>
      <c r="C104" s="29">
        <f aca="true" t="shared" si="24" ref="C104:H104">C102-C103</f>
        <v>18</v>
      </c>
      <c r="D104" s="30">
        <f t="shared" si="24"/>
        <v>312723</v>
      </c>
      <c r="E104" s="30">
        <f t="shared" si="24"/>
        <v>328453</v>
      </c>
      <c r="F104" s="30">
        <f t="shared" si="24"/>
        <v>16929</v>
      </c>
      <c r="G104" s="30">
        <f t="shared" si="24"/>
        <v>-90168</v>
      </c>
      <c r="H104" s="30">
        <f t="shared" si="24"/>
        <v>-92160</v>
      </c>
      <c r="I104" s="25">
        <f t="shared" si="23"/>
        <v>-0.29470170086626185</v>
      </c>
    </row>
    <row r="105" spans="1:9" ht="24" customHeight="1">
      <c r="A105" s="35" t="s">
        <v>84</v>
      </c>
      <c r="B105" s="23" t="s">
        <v>85</v>
      </c>
      <c r="C105" s="24">
        <v>643</v>
      </c>
      <c r="D105" s="19">
        <v>16918043</v>
      </c>
      <c r="E105" s="19">
        <v>15780863</v>
      </c>
      <c r="F105" s="19">
        <v>1122263</v>
      </c>
      <c r="G105" s="19">
        <v>728939</v>
      </c>
      <c r="H105" s="19">
        <v>534589</v>
      </c>
      <c r="I105" s="25">
        <f t="shared" si="23"/>
        <v>0.03159874933525113</v>
      </c>
    </row>
    <row r="106" spans="1:9" ht="26.25">
      <c r="A106" s="35"/>
      <c r="B106" s="26" t="s">
        <v>15</v>
      </c>
      <c r="C106" s="12">
        <v>8</v>
      </c>
      <c r="D106" s="27">
        <v>5102604</v>
      </c>
      <c r="E106" s="27">
        <f>4532651+422688</f>
        <v>4955339</v>
      </c>
      <c r="F106" s="27">
        <v>112457</v>
      </c>
      <c r="G106" s="27">
        <v>41305</v>
      </c>
      <c r="H106" s="27">
        <v>15757</v>
      </c>
      <c r="I106" s="25">
        <f t="shared" si="23"/>
        <v>0.003088031130771661</v>
      </c>
    </row>
    <row r="107" spans="1:9" s="31" customFormat="1" ht="21" customHeight="1">
      <c r="A107" s="35"/>
      <c r="B107" s="28" t="s">
        <v>19</v>
      </c>
      <c r="C107" s="29">
        <f aca="true" t="shared" si="25" ref="C107:H107">C105-C106</f>
        <v>635</v>
      </c>
      <c r="D107" s="30">
        <f t="shared" si="25"/>
        <v>11815439</v>
      </c>
      <c r="E107" s="30">
        <f t="shared" si="25"/>
        <v>10825524</v>
      </c>
      <c r="F107" s="30">
        <f t="shared" si="25"/>
        <v>1009806</v>
      </c>
      <c r="G107" s="30">
        <f t="shared" si="25"/>
        <v>687634</v>
      </c>
      <c r="H107" s="30">
        <f t="shared" si="25"/>
        <v>518832</v>
      </c>
      <c r="I107" s="25">
        <f t="shared" si="23"/>
        <v>0.04391136038195449</v>
      </c>
    </row>
    <row r="108" spans="1:9" ht="21" customHeight="1">
      <c r="A108" s="33" t="s">
        <v>86</v>
      </c>
      <c r="B108" s="32" t="s">
        <v>87</v>
      </c>
      <c r="C108" s="12">
        <v>266</v>
      </c>
      <c r="D108" s="27">
        <v>8413752</v>
      </c>
      <c r="E108" s="27">
        <v>7955384</v>
      </c>
      <c r="F108" s="27">
        <v>441469</v>
      </c>
      <c r="G108" s="27">
        <v>226686</v>
      </c>
      <c r="H108" s="27">
        <v>148194</v>
      </c>
      <c r="I108" s="25">
        <f t="shared" si="23"/>
        <v>0.01761330735681299</v>
      </c>
    </row>
    <row r="109" spans="1:9" ht="26.25">
      <c r="A109" s="33"/>
      <c r="B109" s="26" t="s">
        <v>15</v>
      </c>
      <c r="C109" s="12">
        <v>5</v>
      </c>
      <c r="D109" s="27">
        <v>3739494</v>
      </c>
      <c r="E109" s="27">
        <f>3210466+402866</f>
        <v>3613332</v>
      </c>
      <c r="F109" s="27">
        <v>108446</v>
      </c>
      <c r="G109" s="27">
        <v>53189</v>
      </c>
      <c r="H109" s="27">
        <v>28723</v>
      </c>
      <c r="I109" s="25">
        <f t="shared" si="23"/>
        <v>0.007680985716249311</v>
      </c>
    </row>
    <row r="110" spans="1:9" s="31" customFormat="1" ht="21" customHeight="1">
      <c r="A110" s="33"/>
      <c r="B110" s="28" t="s">
        <v>19</v>
      </c>
      <c r="C110" s="29">
        <f aca="true" t="shared" si="26" ref="C110:H110">C108-C109</f>
        <v>261</v>
      </c>
      <c r="D110" s="30">
        <f t="shared" si="26"/>
        <v>4674258</v>
      </c>
      <c r="E110" s="30">
        <f t="shared" si="26"/>
        <v>4342052</v>
      </c>
      <c r="F110" s="30">
        <f t="shared" si="26"/>
        <v>333023</v>
      </c>
      <c r="G110" s="30">
        <f t="shared" si="26"/>
        <v>173497</v>
      </c>
      <c r="H110" s="30">
        <f t="shared" si="26"/>
        <v>119471</v>
      </c>
      <c r="I110" s="25">
        <f t="shared" si="23"/>
        <v>0.02555935081033182</v>
      </c>
    </row>
    <row r="111" spans="1:9" ht="33" customHeight="1">
      <c r="A111" s="33" t="s">
        <v>88</v>
      </c>
      <c r="B111" s="32" t="s">
        <v>89</v>
      </c>
      <c r="C111" s="12">
        <v>63</v>
      </c>
      <c r="D111" s="27">
        <v>2562497</v>
      </c>
      <c r="E111" s="27">
        <v>2254454</v>
      </c>
      <c r="F111" s="27">
        <v>292438</v>
      </c>
      <c r="G111" s="27">
        <v>282516</v>
      </c>
      <c r="H111" s="27">
        <v>223640</v>
      </c>
      <c r="I111" s="25">
        <f t="shared" si="23"/>
        <v>0.08727424851619338</v>
      </c>
    </row>
    <row r="112" spans="1:9" ht="26.25">
      <c r="A112" s="33"/>
      <c r="B112" s="26" t="s">
        <v>15</v>
      </c>
      <c r="C112" s="12">
        <v>1</v>
      </c>
      <c r="D112" s="27">
        <v>1105074</v>
      </c>
      <c r="E112" s="27">
        <v>1066950</v>
      </c>
      <c r="F112" s="27">
        <v>3937</v>
      </c>
      <c r="G112" s="27">
        <v>3937</v>
      </c>
      <c r="H112" s="27">
        <v>359</v>
      </c>
      <c r="I112" s="25">
        <f t="shared" si="23"/>
        <v>0.0003248651221547154</v>
      </c>
    </row>
    <row r="113" spans="1:9" s="31" customFormat="1" ht="21" customHeight="1">
      <c r="A113" s="33"/>
      <c r="B113" s="28" t="s">
        <v>19</v>
      </c>
      <c r="C113" s="29">
        <f aca="true" t="shared" si="27" ref="C113:H113">C111-C112</f>
        <v>62</v>
      </c>
      <c r="D113" s="30">
        <f t="shared" si="27"/>
        <v>1457423</v>
      </c>
      <c r="E113" s="30">
        <f t="shared" si="27"/>
        <v>1187504</v>
      </c>
      <c r="F113" s="30">
        <f t="shared" si="27"/>
        <v>288501</v>
      </c>
      <c r="G113" s="30">
        <f t="shared" si="27"/>
        <v>278579</v>
      </c>
      <c r="H113" s="30">
        <f t="shared" si="27"/>
        <v>223281</v>
      </c>
      <c r="I113" s="25">
        <f t="shared" si="23"/>
        <v>0.15320260487174966</v>
      </c>
    </row>
    <row r="114" spans="1:9" ht="31.5" customHeight="1">
      <c r="A114" s="33" t="s">
        <v>90</v>
      </c>
      <c r="B114" s="32" t="s">
        <v>91</v>
      </c>
      <c r="C114" s="12">
        <v>314</v>
      </c>
      <c r="D114" s="27">
        <v>5941794</v>
      </c>
      <c r="E114" s="27">
        <v>5571025</v>
      </c>
      <c r="F114" s="27">
        <v>388356</v>
      </c>
      <c r="G114" s="27">
        <v>219737</v>
      </c>
      <c r="H114" s="27">
        <v>162755</v>
      </c>
      <c r="I114" s="25">
        <f t="shared" si="23"/>
        <v>0.027391558845695423</v>
      </c>
    </row>
    <row r="115" spans="1:9" ht="26.25">
      <c r="A115" s="33"/>
      <c r="B115" s="26" t="s">
        <v>15</v>
      </c>
      <c r="C115" s="12">
        <v>2</v>
      </c>
      <c r="D115" s="27">
        <v>258036</v>
      </c>
      <c r="E115" s="27">
        <f>255235+19822</f>
        <v>275057</v>
      </c>
      <c r="F115" s="27">
        <v>0</v>
      </c>
      <c r="G115" s="27">
        <v>-15821</v>
      </c>
      <c r="H115" s="27">
        <v>-13325</v>
      </c>
      <c r="I115" s="25">
        <f t="shared" si="23"/>
        <v>-0.0516400812289758</v>
      </c>
    </row>
    <row r="116" spans="1:9" s="31" customFormat="1" ht="21" customHeight="1">
      <c r="A116" s="33"/>
      <c r="B116" s="28" t="s">
        <v>19</v>
      </c>
      <c r="C116" s="29">
        <f aca="true" t="shared" si="28" ref="C116:H116">C114-C115</f>
        <v>312</v>
      </c>
      <c r="D116" s="30">
        <f t="shared" si="28"/>
        <v>5683758</v>
      </c>
      <c r="E116" s="30">
        <f t="shared" si="28"/>
        <v>5295968</v>
      </c>
      <c r="F116" s="30">
        <f t="shared" si="28"/>
        <v>388356</v>
      </c>
      <c r="G116" s="30">
        <f t="shared" si="28"/>
        <v>235558</v>
      </c>
      <c r="H116" s="30">
        <f t="shared" si="28"/>
        <v>176080</v>
      </c>
      <c r="I116" s="25">
        <f t="shared" si="23"/>
        <v>0.03097950334972038</v>
      </c>
    </row>
    <row r="117" spans="1:9" ht="60" customHeight="1">
      <c r="A117" s="35" t="s">
        <v>92</v>
      </c>
      <c r="B117" s="23" t="s">
        <v>93</v>
      </c>
      <c r="C117" s="24">
        <v>1641</v>
      </c>
      <c r="D117" s="19">
        <v>121335751</v>
      </c>
      <c r="E117" s="19">
        <v>117425701</v>
      </c>
      <c r="F117" s="19">
        <v>3415664</v>
      </c>
      <c r="G117" s="19">
        <v>2691992</v>
      </c>
      <c r="H117" s="19">
        <v>2063088</v>
      </c>
      <c r="I117" s="25">
        <f t="shared" si="23"/>
        <v>0.017003133726019463</v>
      </c>
    </row>
    <row r="118" spans="1:9" ht="26.25">
      <c r="A118" s="35"/>
      <c r="B118" s="26" t="s">
        <v>15</v>
      </c>
      <c r="C118" s="12">
        <v>31</v>
      </c>
      <c r="D118" s="27">
        <v>68040487</v>
      </c>
      <c r="E118" s="27">
        <f>56727829+9411201</f>
        <v>66139030</v>
      </c>
      <c r="F118" s="27">
        <v>1467633</v>
      </c>
      <c r="G118" s="27">
        <v>1436570</v>
      </c>
      <c r="H118" s="27">
        <v>1162410</v>
      </c>
      <c r="I118" s="25">
        <f t="shared" si="23"/>
        <v>0.017084092887224633</v>
      </c>
    </row>
    <row r="119" spans="1:9" s="31" customFormat="1" ht="21" customHeight="1">
      <c r="A119" s="35"/>
      <c r="B119" s="28" t="s">
        <v>19</v>
      </c>
      <c r="C119" s="29">
        <f aca="true" t="shared" si="29" ref="C119:H119">C117-C118</f>
        <v>1610</v>
      </c>
      <c r="D119" s="30">
        <f t="shared" si="29"/>
        <v>53295264</v>
      </c>
      <c r="E119" s="30">
        <f t="shared" si="29"/>
        <v>51286671</v>
      </c>
      <c r="F119" s="30">
        <f t="shared" si="29"/>
        <v>1948031</v>
      </c>
      <c r="G119" s="30">
        <f t="shared" si="29"/>
        <v>1255422</v>
      </c>
      <c r="H119" s="30">
        <f t="shared" si="29"/>
        <v>900678</v>
      </c>
      <c r="I119" s="25">
        <f t="shared" si="23"/>
        <v>0.01689977555979458</v>
      </c>
    </row>
    <row r="120" spans="1:9" ht="48" customHeight="1">
      <c r="A120" s="33" t="s">
        <v>94</v>
      </c>
      <c r="B120" s="32" t="s">
        <v>95</v>
      </c>
      <c r="C120" s="12">
        <v>144</v>
      </c>
      <c r="D120" s="27">
        <v>6989197</v>
      </c>
      <c r="E120" s="27">
        <v>6928302</v>
      </c>
      <c r="F120" s="27">
        <v>152570</v>
      </c>
      <c r="G120" s="27">
        <v>-9660</v>
      </c>
      <c r="H120" s="27">
        <v>-25650</v>
      </c>
      <c r="I120" s="25">
        <f t="shared" si="23"/>
        <v>-0.0036699494949133642</v>
      </c>
    </row>
    <row r="121" spans="1:9" ht="26.25">
      <c r="A121" s="33"/>
      <c r="B121" s="26" t="s">
        <v>15</v>
      </c>
      <c r="C121" s="12">
        <v>1</v>
      </c>
      <c r="D121" s="27">
        <v>597825</v>
      </c>
      <c r="E121" s="27">
        <f>549957+52509</f>
        <v>602466</v>
      </c>
      <c r="F121" s="27">
        <v>0</v>
      </c>
      <c r="G121" s="27">
        <v>-12145</v>
      </c>
      <c r="H121" s="27">
        <v>-10010</v>
      </c>
      <c r="I121" s="25">
        <f t="shared" si="23"/>
        <v>-0.016744030443691715</v>
      </c>
    </row>
    <row r="122" spans="1:9" s="31" customFormat="1" ht="21" customHeight="1">
      <c r="A122" s="33"/>
      <c r="B122" s="28" t="s">
        <v>19</v>
      </c>
      <c r="C122" s="29">
        <f aca="true" t="shared" si="30" ref="C122:H122">C120-C121</f>
        <v>143</v>
      </c>
      <c r="D122" s="30">
        <f t="shared" si="30"/>
        <v>6391372</v>
      </c>
      <c r="E122" s="30">
        <f t="shared" si="30"/>
        <v>6325836</v>
      </c>
      <c r="F122" s="30">
        <f t="shared" si="30"/>
        <v>152570</v>
      </c>
      <c r="G122" s="30">
        <f t="shared" si="30"/>
        <v>2485</v>
      </c>
      <c r="H122" s="30">
        <f t="shared" si="30"/>
        <v>-15640</v>
      </c>
      <c r="I122" s="25">
        <f t="shared" si="23"/>
        <v>-0.002447048927835839</v>
      </c>
    </row>
    <row r="123" spans="1:9" ht="46.5" customHeight="1">
      <c r="A123" s="33" t="s">
        <v>96</v>
      </c>
      <c r="B123" s="32" t="s">
        <v>97</v>
      </c>
      <c r="C123" s="12">
        <v>1187</v>
      </c>
      <c r="D123" s="27">
        <v>62902233</v>
      </c>
      <c r="E123" s="27">
        <v>60717940</v>
      </c>
      <c r="F123" s="27">
        <v>2030041</v>
      </c>
      <c r="G123" s="27">
        <v>1599636</v>
      </c>
      <c r="H123" s="27">
        <v>1169643</v>
      </c>
      <c r="I123" s="25">
        <f t="shared" si="23"/>
        <v>0.018594618095672373</v>
      </c>
    </row>
    <row r="124" spans="1:9" ht="26.25">
      <c r="A124" s="33"/>
      <c r="B124" s="26" t="s">
        <v>15</v>
      </c>
      <c r="C124" s="12">
        <v>20</v>
      </c>
      <c r="D124" s="27">
        <v>25337697</v>
      </c>
      <c r="E124" s="27">
        <f>22272512+2296020</f>
        <v>24568532</v>
      </c>
      <c r="F124" s="27">
        <v>754192</v>
      </c>
      <c r="G124" s="27">
        <v>753270</v>
      </c>
      <c r="H124" s="27">
        <v>610142</v>
      </c>
      <c r="I124" s="25">
        <f t="shared" si="23"/>
        <v>0.02408040478185527</v>
      </c>
    </row>
    <row r="125" spans="1:9" s="31" customFormat="1" ht="21" customHeight="1">
      <c r="A125" s="33"/>
      <c r="B125" s="28" t="s">
        <v>19</v>
      </c>
      <c r="C125" s="29">
        <f aca="true" t="shared" si="31" ref="C125:H125">C123-C124</f>
        <v>1167</v>
      </c>
      <c r="D125" s="30">
        <f t="shared" si="31"/>
        <v>37564536</v>
      </c>
      <c r="E125" s="30">
        <f t="shared" si="31"/>
        <v>36149408</v>
      </c>
      <c r="F125" s="30">
        <f t="shared" si="31"/>
        <v>1275849</v>
      </c>
      <c r="G125" s="30">
        <f t="shared" si="31"/>
        <v>846366</v>
      </c>
      <c r="H125" s="30">
        <f t="shared" si="31"/>
        <v>559501</v>
      </c>
      <c r="I125" s="25">
        <f t="shared" si="23"/>
        <v>0.014894394010350614</v>
      </c>
    </row>
    <row r="126" spans="1:9" ht="44.25" customHeight="1">
      <c r="A126" s="33" t="s">
        <v>98</v>
      </c>
      <c r="B126" s="32" t="s">
        <v>99</v>
      </c>
      <c r="C126" s="12">
        <v>310</v>
      </c>
      <c r="D126" s="27">
        <v>51444321</v>
      </c>
      <c r="E126" s="27">
        <v>49779459</v>
      </c>
      <c r="F126" s="27">
        <v>1233053</v>
      </c>
      <c r="G126" s="27">
        <v>1102016</v>
      </c>
      <c r="H126" s="27">
        <v>919095</v>
      </c>
      <c r="I126" s="25">
        <f t="shared" si="23"/>
        <v>0.017865820408048537</v>
      </c>
    </row>
    <row r="127" spans="1:9" ht="26.25">
      <c r="A127" s="33"/>
      <c r="B127" s="26" t="s">
        <v>15</v>
      </c>
      <c r="C127" s="12">
        <v>10</v>
      </c>
      <c r="D127" s="27">
        <v>42104965</v>
      </c>
      <c r="E127" s="27">
        <f>33905360+7062762</f>
        <v>40968122</v>
      </c>
      <c r="F127" s="27">
        <v>713441</v>
      </c>
      <c r="G127" s="27">
        <v>695445</v>
      </c>
      <c r="H127" s="27">
        <v>562278</v>
      </c>
      <c r="I127" s="25">
        <f t="shared" si="23"/>
        <v>0.013354197064407962</v>
      </c>
    </row>
    <row r="128" spans="1:9" s="31" customFormat="1" ht="21" customHeight="1">
      <c r="A128" s="33"/>
      <c r="B128" s="28" t="s">
        <v>19</v>
      </c>
      <c r="C128" s="29">
        <f aca="true" t="shared" si="32" ref="C128:H128">C126-C127</f>
        <v>300</v>
      </c>
      <c r="D128" s="30">
        <f t="shared" si="32"/>
        <v>9339356</v>
      </c>
      <c r="E128" s="30">
        <f t="shared" si="32"/>
        <v>8811337</v>
      </c>
      <c r="F128" s="30">
        <f t="shared" si="32"/>
        <v>519612</v>
      </c>
      <c r="G128" s="30">
        <f t="shared" si="32"/>
        <v>406571</v>
      </c>
      <c r="H128" s="30">
        <f t="shared" si="32"/>
        <v>356817</v>
      </c>
      <c r="I128" s="25">
        <f t="shared" si="23"/>
        <v>0.03820573923940794</v>
      </c>
    </row>
    <row r="129" spans="1:9" ht="12.75" customHeight="1">
      <c r="A129" s="35" t="s">
        <v>100</v>
      </c>
      <c r="B129" s="23" t="s">
        <v>101</v>
      </c>
      <c r="C129" s="24">
        <v>217</v>
      </c>
      <c r="D129" s="19">
        <v>3388215</v>
      </c>
      <c r="E129" s="19">
        <v>3410560</v>
      </c>
      <c r="F129" s="19">
        <v>118516</v>
      </c>
      <c r="G129" s="19">
        <v>-437585</v>
      </c>
      <c r="H129" s="19">
        <v>-538127</v>
      </c>
      <c r="I129" s="25">
        <f t="shared" si="23"/>
        <v>-0.1588231561456401</v>
      </c>
    </row>
    <row r="130" spans="1:9" ht="26.25">
      <c r="A130" s="35"/>
      <c r="B130" s="26" t="s">
        <v>15</v>
      </c>
      <c r="C130" s="12">
        <v>10</v>
      </c>
      <c r="D130" s="27">
        <v>702236</v>
      </c>
      <c r="E130" s="27">
        <f>720748+89471</f>
        <v>810219</v>
      </c>
      <c r="F130" s="27">
        <v>20815</v>
      </c>
      <c r="G130" s="27">
        <v>-482120</v>
      </c>
      <c r="H130" s="27">
        <v>-571552</v>
      </c>
      <c r="I130" s="25">
        <f t="shared" si="23"/>
        <v>-0.8139030183585005</v>
      </c>
    </row>
    <row r="131" spans="1:9" s="31" customFormat="1" ht="21" customHeight="1">
      <c r="A131" s="35"/>
      <c r="B131" s="28" t="s">
        <v>19</v>
      </c>
      <c r="C131" s="29">
        <f aca="true" t="shared" si="33" ref="C131:H131">C129-C130</f>
        <v>207</v>
      </c>
      <c r="D131" s="30">
        <f t="shared" si="33"/>
        <v>2685979</v>
      </c>
      <c r="E131" s="30">
        <f t="shared" si="33"/>
        <v>2600341</v>
      </c>
      <c r="F131" s="30">
        <f t="shared" si="33"/>
        <v>97701</v>
      </c>
      <c r="G131" s="30">
        <f t="shared" si="33"/>
        <v>44535</v>
      </c>
      <c r="H131" s="30">
        <f t="shared" si="33"/>
        <v>33425</v>
      </c>
      <c r="I131" s="25">
        <f t="shared" si="23"/>
        <v>0.012444252170251517</v>
      </c>
    </row>
    <row r="132" spans="1:9" ht="31.5" customHeight="1">
      <c r="A132" s="33" t="s">
        <v>102</v>
      </c>
      <c r="B132" s="32" t="s">
        <v>103</v>
      </c>
      <c r="C132" s="12">
        <v>102</v>
      </c>
      <c r="D132" s="27">
        <v>2097377</v>
      </c>
      <c r="E132" s="27">
        <v>2125013</v>
      </c>
      <c r="F132" s="27">
        <v>77516</v>
      </c>
      <c r="G132" s="27">
        <v>15889</v>
      </c>
      <c r="H132" s="27">
        <v>9476</v>
      </c>
      <c r="I132" s="25">
        <f t="shared" si="23"/>
        <v>0.004518024179725438</v>
      </c>
    </row>
    <row r="133" spans="1:9" ht="26.25">
      <c r="A133" s="33"/>
      <c r="B133" s="26" t="s">
        <v>15</v>
      </c>
      <c r="C133" s="12">
        <v>5</v>
      </c>
      <c r="D133" s="27">
        <v>432519</v>
      </c>
      <c r="E133" s="27">
        <f>508052+29894</f>
        <v>537946</v>
      </c>
      <c r="F133" s="27">
        <v>10225</v>
      </c>
      <c r="G133" s="27">
        <v>-34189</v>
      </c>
      <c r="H133" s="27">
        <v>-29070</v>
      </c>
      <c r="I133" s="25">
        <f t="shared" si="23"/>
        <v>-0.06721092021390968</v>
      </c>
    </row>
    <row r="134" spans="1:9" s="31" customFormat="1" ht="21" customHeight="1">
      <c r="A134" s="33"/>
      <c r="B134" s="28" t="s">
        <v>19</v>
      </c>
      <c r="C134" s="29">
        <f aca="true" t="shared" si="34" ref="C134:H134">C132-C133</f>
        <v>97</v>
      </c>
      <c r="D134" s="30">
        <f t="shared" si="34"/>
        <v>1664858</v>
      </c>
      <c r="E134" s="30">
        <f t="shared" si="34"/>
        <v>1587067</v>
      </c>
      <c r="F134" s="30">
        <f t="shared" si="34"/>
        <v>67291</v>
      </c>
      <c r="G134" s="30">
        <f t="shared" si="34"/>
        <v>50078</v>
      </c>
      <c r="H134" s="30">
        <f t="shared" si="34"/>
        <v>38546</v>
      </c>
      <c r="I134" s="25">
        <f t="shared" si="23"/>
        <v>0.023152725337536293</v>
      </c>
    </row>
    <row r="135" spans="1:9" ht="42" customHeight="1">
      <c r="A135" s="33" t="s">
        <v>104</v>
      </c>
      <c r="B135" s="32" t="s">
        <v>105</v>
      </c>
      <c r="C135" s="12">
        <v>111</v>
      </c>
      <c r="D135" s="27">
        <v>1250453</v>
      </c>
      <c r="E135" s="27">
        <v>1246373</v>
      </c>
      <c r="F135" s="27">
        <v>39211</v>
      </c>
      <c r="G135" s="27">
        <v>-454926</v>
      </c>
      <c r="H135" s="27">
        <v>-547939</v>
      </c>
      <c r="I135" s="25">
        <f t="shared" si="23"/>
        <v>-0.43819239907457536</v>
      </c>
    </row>
    <row r="136" spans="1:9" ht="26.25">
      <c r="A136" s="33"/>
      <c r="B136" s="26" t="s">
        <v>15</v>
      </c>
      <c r="C136" s="12">
        <v>5</v>
      </c>
      <c r="D136" s="27">
        <v>269717</v>
      </c>
      <c r="E136" s="27">
        <f>212696+59577</f>
        <v>272273</v>
      </c>
      <c r="F136" s="27">
        <v>10590</v>
      </c>
      <c r="G136" s="27">
        <v>-447931</v>
      </c>
      <c r="H136" s="27">
        <v>-542482</v>
      </c>
      <c r="I136" s="25"/>
    </row>
    <row r="137" spans="1:9" s="31" customFormat="1" ht="21" customHeight="1">
      <c r="A137" s="33"/>
      <c r="B137" s="28" t="s">
        <v>19</v>
      </c>
      <c r="C137" s="29">
        <f aca="true" t="shared" si="35" ref="C137:H137">C135-C136</f>
        <v>106</v>
      </c>
      <c r="D137" s="30">
        <f t="shared" si="35"/>
        <v>980736</v>
      </c>
      <c r="E137" s="30">
        <f t="shared" si="35"/>
        <v>974100</v>
      </c>
      <c r="F137" s="30">
        <f t="shared" si="35"/>
        <v>28621</v>
      </c>
      <c r="G137" s="30">
        <f t="shared" si="35"/>
        <v>-6995</v>
      </c>
      <c r="H137" s="30">
        <f t="shared" si="35"/>
        <v>-5457</v>
      </c>
      <c r="I137" s="25">
        <f>H137/D137</f>
        <v>-0.00556418852779953</v>
      </c>
    </row>
    <row r="138" spans="1:9" ht="12.75" customHeight="1">
      <c r="A138" s="33" t="s">
        <v>106</v>
      </c>
      <c r="B138" s="32" t="s">
        <v>107</v>
      </c>
      <c r="C138" s="12">
        <v>4</v>
      </c>
      <c r="D138" s="27">
        <v>40385</v>
      </c>
      <c r="E138" s="27">
        <v>39174</v>
      </c>
      <c r="F138" s="27">
        <v>1789</v>
      </c>
      <c r="G138" s="27">
        <v>1452</v>
      </c>
      <c r="H138" s="27">
        <v>336</v>
      </c>
      <c r="I138" s="25">
        <f>H138/D138</f>
        <v>0.008319920762659402</v>
      </c>
    </row>
    <row r="139" spans="1:9" ht="26.25">
      <c r="A139" s="33"/>
      <c r="B139" s="26" t="s">
        <v>15</v>
      </c>
      <c r="C139" s="12">
        <v>0</v>
      </c>
      <c r="D139" s="27" t="s">
        <v>26</v>
      </c>
      <c r="E139" s="27" t="s">
        <v>26</v>
      </c>
      <c r="F139" s="27" t="s">
        <v>26</v>
      </c>
      <c r="G139" s="27" t="s">
        <v>26</v>
      </c>
      <c r="H139" s="27" t="s">
        <v>26</v>
      </c>
      <c r="I139" s="25"/>
    </row>
    <row r="140" spans="1:9" s="31" customFormat="1" ht="21" customHeight="1">
      <c r="A140" s="33"/>
      <c r="B140" s="28" t="s">
        <v>19</v>
      </c>
      <c r="C140" s="29">
        <f>C138-C139</f>
        <v>4</v>
      </c>
      <c r="D140" s="30">
        <f>D138</f>
        <v>40385</v>
      </c>
      <c r="E140" s="30">
        <f>E138</f>
        <v>39174</v>
      </c>
      <c r="F140" s="30">
        <v>1789</v>
      </c>
      <c r="G140" s="30">
        <f>G138</f>
        <v>1452</v>
      </c>
      <c r="H140" s="30">
        <f>H138</f>
        <v>336</v>
      </c>
      <c r="I140" s="25">
        <f aca="true" t="shared" si="36" ref="I140:I156">H140/D140</f>
        <v>0.008319920762659402</v>
      </c>
    </row>
    <row r="141" spans="1:9" ht="45.75" customHeight="1">
      <c r="A141" s="35" t="s">
        <v>108</v>
      </c>
      <c r="B141" s="23" t="s">
        <v>109</v>
      </c>
      <c r="C141" s="24">
        <v>111</v>
      </c>
      <c r="D141" s="19">
        <v>2135762</v>
      </c>
      <c r="E141" s="19">
        <v>2018819</v>
      </c>
      <c r="F141" s="19">
        <v>143739</v>
      </c>
      <c r="G141" s="19">
        <v>-55713</v>
      </c>
      <c r="H141" s="19">
        <v>-88684</v>
      </c>
      <c r="I141" s="25">
        <f t="shared" si="36"/>
        <v>-0.04152335325752589</v>
      </c>
    </row>
    <row r="142" spans="1:9" ht="26.25">
      <c r="A142" s="35"/>
      <c r="B142" s="26" t="s">
        <v>15</v>
      </c>
      <c r="C142" s="12">
        <v>6</v>
      </c>
      <c r="D142" s="27">
        <v>189426</v>
      </c>
      <c r="E142" s="27">
        <f>113139+70740</f>
        <v>183879</v>
      </c>
      <c r="F142" s="27">
        <v>11149</v>
      </c>
      <c r="G142" s="27">
        <v>8392</v>
      </c>
      <c r="H142" s="27">
        <v>4855</v>
      </c>
      <c r="I142" s="25">
        <f t="shared" si="36"/>
        <v>0.02563006134321582</v>
      </c>
    </row>
    <row r="143" spans="1:9" s="31" customFormat="1" ht="21" customHeight="1">
      <c r="A143" s="35"/>
      <c r="B143" s="28" t="s">
        <v>19</v>
      </c>
      <c r="C143" s="29">
        <f aca="true" t="shared" si="37" ref="C143:H143">C141-C142</f>
        <v>105</v>
      </c>
      <c r="D143" s="30">
        <f t="shared" si="37"/>
        <v>1946336</v>
      </c>
      <c r="E143" s="30">
        <f t="shared" si="37"/>
        <v>1834940</v>
      </c>
      <c r="F143" s="30">
        <f t="shared" si="37"/>
        <v>132590</v>
      </c>
      <c r="G143" s="30">
        <f t="shared" si="37"/>
        <v>-64105</v>
      </c>
      <c r="H143" s="30">
        <f t="shared" si="37"/>
        <v>-93539</v>
      </c>
      <c r="I143" s="25">
        <f t="shared" si="36"/>
        <v>-0.04805901961429065</v>
      </c>
    </row>
    <row r="144" spans="1:9" ht="30.75" customHeight="1">
      <c r="A144" s="33" t="s">
        <v>110</v>
      </c>
      <c r="B144" s="32" t="s">
        <v>111</v>
      </c>
      <c r="C144" s="12">
        <v>5</v>
      </c>
      <c r="D144" s="27">
        <v>139132</v>
      </c>
      <c r="E144" s="27">
        <v>127233</v>
      </c>
      <c r="F144" s="27">
        <v>9923</v>
      </c>
      <c r="G144" s="27">
        <v>7399</v>
      </c>
      <c r="H144" s="27">
        <v>1507</v>
      </c>
      <c r="I144" s="25">
        <f t="shared" si="36"/>
        <v>0.010831440646292729</v>
      </c>
    </row>
    <row r="145" spans="1:9" ht="26.25">
      <c r="A145" s="33"/>
      <c r="B145" s="26" t="s">
        <v>15</v>
      </c>
      <c r="C145" s="12">
        <v>2</v>
      </c>
      <c r="D145" s="27">
        <v>124536</v>
      </c>
      <c r="E145" s="27">
        <f>75457+35726</f>
        <v>111183</v>
      </c>
      <c r="F145" s="27">
        <v>1116</v>
      </c>
      <c r="G145" s="27">
        <v>9923</v>
      </c>
      <c r="H145" s="27">
        <v>7271</v>
      </c>
      <c r="I145" s="25">
        <f t="shared" si="36"/>
        <v>0.05838472409584377</v>
      </c>
    </row>
    <row r="146" spans="1:9" s="31" customFormat="1" ht="21" customHeight="1">
      <c r="A146" s="33"/>
      <c r="B146" s="28" t="s">
        <v>19</v>
      </c>
      <c r="C146" s="29">
        <f aca="true" t="shared" si="38" ref="C146:H146">C144-C145</f>
        <v>3</v>
      </c>
      <c r="D146" s="30">
        <f t="shared" si="38"/>
        <v>14596</v>
      </c>
      <c r="E146" s="30">
        <f t="shared" si="38"/>
        <v>16050</v>
      </c>
      <c r="F146" s="30">
        <f t="shared" si="38"/>
        <v>8807</v>
      </c>
      <c r="G146" s="30">
        <f t="shared" si="38"/>
        <v>-2524</v>
      </c>
      <c r="H146" s="30">
        <f t="shared" si="38"/>
        <v>-5764</v>
      </c>
      <c r="I146" s="25">
        <f t="shared" si="36"/>
        <v>-0.39490271307207453</v>
      </c>
    </row>
    <row r="147" spans="1:9" ht="30.75" customHeight="1">
      <c r="A147" s="33" t="s">
        <v>112</v>
      </c>
      <c r="B147" s="32" t="s">
        <v>113</v>
      </c>
      <c r="C147" s="12">
        <v>106</v>
      </c>
      <c r="D147" s="27">
        <v>1996630</v>
      </c>
      <c r="E147" s="27">
        <v>1891586</v>
      </c>
      <c r="F147" s="27">
        <v>133816</v>
      </c>
      <c r="G147" s="27">
        <v>-63112</v>
      </c>
      <c r="H147" s="27">
        <v>-90191</v>
      </c>
      <c r="I147" s="25">
        <f t="shared" si="36"/>
        <v>-0.045171614169876244</v>
      </c>
    </row>
    <row r="148" spans="1:9" ht="26.25">
      <c r="A148" s="33"/>
      <c r="B148" s="26" t="s">
        <v>15</v>
      </c>
      <c r="C148" s="12">
        <v>4</v>
      </c>
      <c r="D148" s="27">
        <v>64890</v>
      </c>
      <c r="E148" s="27">
        <f>37682+35014</f>
        <v>72696</v>
      </c>
      <c r="F148" s="27">
        <v>1226</v>
      </c>
      <c r="G148" s="27">
        <v>-1531</v>
      </c>
      <c r="H148" s="27">
        <v>-2416</v>
      </c>
      <c r="I148" s="25">
        <f t="shared" si="36"/>
        <v>-0.03723223917398675</v>
      </c>
    </row>
    <row r="149" spans="1:9" s="31" customFormat="1" ht="21" customHeight="1">
      <c r="A149" s="33"/>
      <c r="B149" s="28" t="s">
        <v>19</v>
      </c>
      <c r="C149" s="29">
        <f aca="true" t="shared" si="39" ref="C149:H149">C147-C148</f>
        <v>102</v>
      </c>
      <c r="D149" s="30">
        <f t="shared" si="39"/>
        <v>1931740</v>
      </c>
      <c r="E149" s="30">
        <f t="shared" si="39"/>
        <v>1818890</v>
      </c>
      <c r="F149" s="30">
        <f t="shared" si="39"/>
        <v>132590</v>
      </c>
      <c r="G149" s="30">
        <f t="shared" si="39"/>
        <v>-61581</v>
      </c>
      <c r="H149" s="30">
        <f t="shared" si="39"/>
        <v>-87775</v>
      </c>
      <c r="I149" s="25">
        <f t="shared" si="36"/>
        <v>-0.04543830950334931</v>
      </c>
    </row>
    <row r="150" spans="1:9" ht="30" customHeight="1">
      <c r="A150" s="35" t="s">
        <v>114</v>
      </c>
      <c r="B150" s="23" t="s">
        <v>115</v>
      </c>
      <c r="C150" s="24">
        <v>179</v>
      </c>
      <c r="D150" s="19">
        <v>2685328</v>
      </c>
      <c r="E150" s="19">
        <v>2481400</v>
      </c>
      <c r="F150" s="19">
        <v>325475</v>
      </c>
      <c r="G150" s="19">
        <v>245585</v>
      </c>
      <c r="H150" s="19">
        <v>201267</v>
      </c>
      <c r="I150" s="25">
        <f t="shared" si="36"/>
        <v>0.07495062055733974</v>
      </c>
    </row>
    <row r="151" spans="1:9" ht="26.25">
      <c r="A151" s="35"/>
      <c r="B151" s="26" t="s">
        <v>15</v>
      </c>
      <c r="C151" s="12">
        <v>7</v>
      </c>
      <c r="D151" s="27">
        <v>852771</v>
      </c>
      <c r="E151" s="27">
        <f>594205+236172</f>
        <v>830377</v>
      </c>
      <c r="F151" s="27">
        <v>58523</v>
      </c>
      <c r="G151" s="27">
        <v>51860</v>
      </c>
      <c r="H151" s="27">
        <v>37182</v>
      </c>
      <c r="I151" s="25">
        <f t="shared" si="36"/>
        <v>0.043601388884002855</v>
      </c>
    </row>
    <row r="152" spans="1:9" s="31" customFormat="1" ht="21" customHeight="1">
      <c r="A152" s="35"/>
      <c r="B152" s="28" t="s">
        <v>19</v>
      </c>
      <c r="C152" s="29">
        <f aca="true" t="shared" si="40" ref="C152:H152">C150-C151</f>
        <v>172</v>
      </c>
      <c r="D152" s="30">
        <f t="shared" si="40"/>
        <v>1832557</v>
      </c>
      <c r="E152" s="30">
        <f t="shared" si="40"/>
        <v>1651023</v>
      </c>
      <c r="F152" s="30">
        <f t="shared" si="40"/>
        <v>266952</v>
      </c>
      <c r="G152" s="30">
        <f t="shared" si="40"/>
        <v>193725</v>
      </c>
      <c r="H152" s="30">
        <f t="shared" si="40"/>
        <v>164085</v>
      </c>
      <c r="I152" s="25">
        <f t="shared" si="36"/>
        <v>0.08953882471322856</v>
      </c>
    </row>
    <row r="153" spans="1:9" ht="20.25" customHeight="1">
      <c r="A153" s="33" t="s">
        <v>116</v>
      </c>
      <c r="B153" s="32" t="s">
        <v>117</v>
      </c>
      <c r="C153" s="12">
        <v>19</v>
      </c>
      <c r="D153" s="27">
        <v>78969</v>
      </c>
      <c r="E153" s="27">
        <v>86290</v>
      </c>
      <c r="F153" s="27">
        <v>4218</v>
      </c>
      <c r="G153" s="27">
        <v>2430</v>
      </c>
      <c r="H153" s="27">
        <v>476</v>
      </c>
      <c r="I153" s="25">
        <f t="shared" si="36"/>
        <v>0.006027681748534235</v>
      </c>
    </row>
    <row r="154" spans="1:9" ht="26.25">
      <c r="A154" s="33"/>
      <c r="B154" s="26" t="s">
        <v>15</v>
      </c>
      <c r="C154" s="12">
        <v>3</v>
      </c>
      <c r="D154" s="27">
        <v>15923</v>
      </c>
      <c r="E154" s="27">
        <f>13015+11407</f>
        <v>24422</v>
      </c>
      <c r="F154" s="27">
        <v>1255</v>
      </c>
      <c r="G154" s="27">
        <v>-531</v>
      </c>
      <c r="H154" s="27">
        <v>-1206</v>
      </c>
      <c r="I154" s="25">
        <f t="shared" si="36"/>
        <v>-0.0757394963260692</v>
      </c>
    </row>
    <row r="155" spans="1:9" s="31" customFormat="1" ht="21" customHeight="1">
      <c r="A155" s="33"/>
      <c r="B155" s="28" t="s">
        <v>19</v>
      </c>
      <c r="C155" s="29">
        <f aca="true" t="shared" si="41" ref="C155:H155">C153-C154</f>
        <v>16</v>
      </c>
      <c r="D155" s="30">
        <f t="shared" si="41"/>
        <v>63046</v>
      </c>
      <c r="E155" s="30">
        <f t="shared" si="41"/>
        <v>61868</v>
      </c>
      <c r="F155" s="30">
        <f t="shared" si="41"/>
        <v>2963</v>
      </c>
      <c r="G155" s="30">
        <f t="shared" si="41"/>
        <v>2961</v>
      </c>
      <c r="H155" s="30">
        <f t="shared" si="41"/>
        <v>1682</v>
      </c>
      <c r="I155" s="25">
        <f t="shared" si="36"/>
        <v>0.02667893284268629</v>
      </c>
    </row>
    <row r="156" spans="1:9" ht="61.5" customHeight="1">
      <c r="A156" s="33" t="s">
        <v>118</v>
      </c>
      <c r="B156" s="32" t="s">
        <v>119</v>
      </c>
      <c r="C156" s="12">
        <v>3</v>
      </c>
      <c r="D156" s="27">
        <v>119088</v>
      </c>
      <c r="E156" s="27">
        <v>124994</v>
      </c>
      <c r="F156" s="27">
        <v>11598</v>
      </c>
      <c r="G156" s="27">
        <v>-6194</v>
      </c>
      <c r="H156" s="27">
        <v>-6194</v>
      </c>
      <c r="I156" s="25">
        <f t="shared" si="36"/>
        <v>-0.05201195754400108</v>
      </c>
    </row>
    <row r="157" spans="1:9" ht="26.25">
      <c r="A157" s="33"/>
      <c r="B157" s="26" t="s">
        <v>15</v>
      </c>
      <c r="C157" s="12">
        <v>0</v>
      </c>
      <c r="D157" s="27" t="s">
        <v>26</v>
      </c>
      <c r="E157" s="27" t="s">
        <v>26</v>
      </c>
      <c r="F157" s="27" t="s">
        <v>26</v>
      </c>
      <c r="G157" s="27" t="s">
        <v>26</v>
      </c>
      <c r="H157" s="27" t="s">
        <v>26</v>
      </c>
      <c r="I157" s="25"/>
    </row>
    <row r="158" spans="1:9" s="31" customFormat="1" ht="21" customHeight="1">
      <c r="A158" s="33"/>
      <c r="B158" s="28" t="s">
        <v>19</v>
      </c>
      <c r="C158" s="29">
        <f>C156-C157</f>
        <v>3</v>
      </c>
      <c r="D158" s="30">
        <f>D156</f>
        <v>119088</v>
      </c>
      <c r="E158" s="30">
        <f>E156</f>
        <v>124994</v>
      </c>
      <c r="F158" s="30">
        <v>11598</v>
      </c>
      <c r="G158" s="30">
        <f>G156</f>
        <v>-6194</v>
      </c>
      <c r="H158" s="30">
        <f>H156</f>
        <v>-6194</v>
      </c>
      <c r="I158" s="25">
        <f>H158/D158</f>
        <v>-0.05201195754400108</v>
      </c>
    </row>
    <row r="159" spans="1:9" ht="36" customHeight="1">
      <c r="A159" s="33" t="s">
        <v>120</v>
      </c>
      <c r="B159" s="32" t="s">
        <v>121</v>
      </c>
      <c r="C159" s="12">
        <v>11</v>
      </c>
      <c r="D159" s="27">
        <v>65981</v>
      </c>
      <c r="E159" s="27">
        <v>91542</v>
      </c>
      <c r="F159" s="27">
        <v>15245</v>
      </c>
      <c r="G159" s="27">
        <v>8670</v>
      </c>
      <c r="H159" s="27">
        <v>7722</v>
      </c>
      <c r="I159" s="25">
        <f>H159/D159</f>
        <v>0.11703369151725497</v>
      </c>
    </row>
    <row r="160" spans="1:9" ht="27" customHeight="1">
      <c r="A160" s="33"/>
      <c r="B160" s="26" t="s">
        <v>15</v>
      </c>
      <c r="C160" s="12">
        <v>1</v>
      </c>
      <c r="D160" s="27">
        <v>6984</v>
      </c>
      <c r="E160" s="27">
        <f>38155+3890</f>
        <v>42045</v>
      </c>
      <c r="F160" s="27">
        <v>0</v>
      </c>
      <c r="G160" s="27">
        <v>-4605</v>
      </c>
      <c r="H160" s="27">
        <v>-3864</v>
      </c>
      <c r="I160" s="25">
        <f>H160/D160</f>
        <v>-0.5532646048109966</v>
      </c>
    </row>
    <row r="161" spans="1:9" s="31" customFormat="1" ht="21" customHeight="1">
      <c r="A161" s="33"/>
      <c r="B161" s="28" t="s">
        <v>19</v>
      </c>
      <c r="C161" s="29">
        <f aca="true" t="shared" si="42" ref="C161:H161">C159-C160</f>
        <v>10</v>
      </c>
      <c r="D161" s="30">
        <f t="shared" si="42"/>
        <v>58997</v>
      </c>
      <c r="E161" s="30">
        <f t="shared" si="42"/>
        <v>49497</v>
      </c>
      <c r="F161" s="30">
        <f t="shared" si="42"/>
        <v>15245</v>
      </c>
      <c r="G161" s="30">
        <f t="shared" si="42"/>
        <v>13275</v>
      </c>
      <c r="H161" s="30">
        <f t="shared" si="42"/>
        <v>11586</v>
      </c>
      <c r="I161" s="25">
        <f>H161/D161</f>
        <v>0.19638286692543688</v>
      </c>
    </row>
    <row r="162" spans="1:9" ht="34.5" customHeight="1">
      <c r="A162" s="33" t="s">
        <v>122</v>
      </c>
      <c r="B162" s="32" t="s">
        <v>123</v>
      </c>
      <c r="C162" s="12">
        <v>24</v>
      </c>
      <c r="D162" s="27">
        <v>329406</v>
      </c>
      <c r="E162" s="27">
        <v>300444</v>
      </c>
      <c r="F162" s="27">
        <v>42165</v>
      </c>
      <c r="G162" s="27">
        <v>12998</v>
      </c>
      <c r="H162" s="27">
        <v>8491</v>
      </c>
      <c r="I162" s="25">
        <f>H162/D162</f>
        <v>0.025776701092269115</v>
      </c>
    </row>
    <row r="163" spans="1:9" ht="26.25">
      <c r="A163" s="33"/>
      <c r="B163" s="26" t="s">
        <v>15</v>
      </c>
      <c r="C163" s="12">
        <v>0</v>
      </c>
      <c r="D163" s="27" t="s">
        <v>26</v>
      </c>
      <c r="E163" s="27" t="s">
        <v>26</v>
      </c>
      <c r="F163" s="27" t="s">
        <v>26</v>
      </c>
      <c r="G163" s="27" t="s">
        <v>26</v>
      </c>
      <c r="H163" s="27" t="s">
        <v>26</v>
      </c>
      <c r="I163" s="25"/>
    </row>
    <row r="164" spans="1:9" s="31" customFormat="1" ht="21" customHeight="1">
      <c r="A164" s="33"/>
      <c r="B164" s="28" t="s">
        <v>19</v>
      </c>
      <c r="C164" s="29">
        <f>C162-C163</f>
        <v>24</v>
      </c>
      <c r="D164" s="30">
        <f>D162</f>
        <v>329406</v>
      </c>
      <c r="E164" s="30">
        <f>E162</f>
        <v>300444</v>
      </c>
      <c r="F164" s="30">
        <v>42165</v>
      </c>
      <c r="G164" s="30">
        <f>G162</f>
        <v>12998</v>
      </c>
      <c r="H164" s="30">
        <f>H162</f>
        <v>8491</v>
      </c>
      <c r="I164" s="25">
        <f>H164/D164</f>
        <v>0.025776701092269115</v>
      </c>
    </row>
    <row r="165" spans="1:9" ht="72" customHeight="1">
      <c r="A165" s="33" t="s">
        <v>124</v>
      </c>
      <c r="B165" s="32" t="s">
        <v>125</v>
      </c>
      <c r="C165" s="12">
        <v>75</v>
      </c>
      <c r="D165" s="27">
        <v>813256</v>
      </c>
      <c r="E165" s="27">
        <v>686788</v>
      </c>
      <c r="F165" s="27">
        <v>150315</v>
      </c>
      <c r="G165" s="27">
        <v>141855</v>
      </c>
      <c r="H165" s="27">
        <v>128613</v>
      </c>
      <c r="I165" s="25">
        <f>H165/D165</f>
        <v>0.1581457745162655</v>
      </c>
    </row>
    <row r="166" spans="1:9" ht="26.25">
      <c r="A166" s="33"/>
      <c r="B166" s="26" t="s">
        <v>15</v>
      </c>
      <c r="C166" s="12">
        <v>1</v>
      </c>
      <c r="D166" s="27" t="s">
        <v>37</v>
      </c>
      <c r="E166" s="27">
        <v>278</v>
      </c>
      <c r="F166" s="27">
        <v>0</v>
      </c>
      <c r="G166" s="27">
        <v>-272</v>
      </c>
      <c r="H166" s="27">
        <v>-217</v>
      </c>
      <c r="I166" s="25"/>
    </row>
    <row r="167" spans="1:9" s="31" customFormat="1" ht="21" customHeight="1">
      <c r="A167" s="33"/>
      <c r="B167" s="28" t="s">
        <v>19</v>
      </c>
      <c r="C167" s="29">
        <f>C165-C166</f>
        <v>74</v>
      </c>
      <c r="D167" s="30">
        <f>D165</f>
        <v>813256</v>
      </c>
      <c r="E167" s="30">
        <f>E165-E166</f>
        <v>686510</v>
      </c>
      <c r="F167" s="30">
        <f>F165-F166</f>
        <v>150315</v>
      </c>
      <c r="G167" s="30">
        <f>G165-G166</f>
        <v>142127</v>
      </c>
      <c r="H167" s="30">
        <f>H165-H166</f>
        <v>128830</v>
      </c>
      <c r="I167" s="25">
        <f>H167/D167</f>
        <v>0.1584126031655469</v>
      </c>
    </row>
    <row r="168" spans="1:9" ht="36.75" customHeight="1">
      <c r="A168" s="33" t="s">
        <v>126</v>
      </c>
      <c r="B168" s="32" t="s">
        <v>127</v>
      </c>
      <c r="C168" s="12">
        <v>47</v>
      </c>
      <c r="D168" s="27">
        <v>1278628</v>
      </c>
      <c r="E168" s="27">
        <v>1191342</v>
      </c>
      <c r="F168" s="27">
        <v>101934</v>
      </c>
      <c r="G168" s="27">
        <v>85826</v>
      </c>
      <c r="H168" s="27">
        <v>62159</v>
      </c>
      <c r="I168" s="25">
        <f>H168/D168</f>
        <v>0.04861382669548923</v>
      </c>
    </row>
    <row r="169" spans="1:9" ht="26.25">
      <c r="A169" s="33"/>
      <c r="B169" s="26" t="s">
        <v>15</v>
      </c>
      <c r="C169" s="12">
        <v>2</v>
      </c>
      <c r="D169" s="27">
        <v>829864</v>
      </c>
      <c r="E169" s="27">
        <f>543035+220597</f>
        <v>763632</v>
      </c>
      <c r="F169" s="27">
        <v>57268</v>
      </c>
      <c r="G169" s="27">
        <v>57268</v>
      </c>
      <c r="H169" s="27">
        <v>42469</v>
      </c>
      <c r="I169" s="25">
        <f>H169/D169</f>
        <v>0.051175855320871856</v>
      </c>
    </row>
    <row r="170" spans="1:9" s="31" customFormat="1" ht="21" customHeight="1">
      <c r="A170" s="33"/>
      <c r="B170" s="28" t="s">
        <v>19</v>
      </c>
      <c r="C170" s="29">
        <f aca="true" t="shared" si="43" ref="C170:H170">C168-C169</f>
        <v>45</v>
      </c>
      <c r="D170" s="30">
        <f t="shared" si="43"/>
        <v>448764</v>
      </c>
      <c r="E170" s="30">
        <f t="shared" si="43"/>
        <v>427710</v>
      </c>
      <c r="F170" s="30">
        <f t="shared" si="43"/>
        <v>44666</v>
      </c>
      <c r="G170" s="30">
        <f t="shared" si="43"/>
        <v>28558</v>
      </c>
      <c r="H170" s="30">
        <f t="shared" si="43"/>
        <v>19690</v>
      </c>
      <c r="I170" s="25">
        <f>H170/D170</f>
        <v>0.04387606849034236</v>
      </c>
    </row>
    <row r="171" spans="1:9" ht="33.75" customHeight="1">
      <c r="A171" s="35" t="s">
        <v>128</v>
      </c>
      <c r="B171" s="23" t="s">
        <v>129</v>
      </c>
      <c r="C171" s="24">
        <v>45</v>
      </c>
      <c r="D171" s="19">
        <v>295477</v>
      </c>
      <c r="E171" s="19">
        <v>348998</v>
      </c>
      <c r="F171" s="19">
        <v>79663</v>
      </c>
      <c r="G171" s="19">
        <v>-223066</v>
      </c>
      <c r="H171" s="19">
        <v>-229002</v>
      </c>
      <c r="I171" s="25">
        <f>H171/D171</f>
        <v>-0.7750247904236202</v>
      </c>
    </row>
    <row r="172" spans="1:9" ht="26.25">
      <c r="A172" s="35"/>
      <c r="B172" s="26" t="s">
        <v>15</v>
      </c>
      <c r="C172" s="12">
        <v>2</v>
      </c>
      <c r="D172" s="27" t="s">
        <v>130</v>
      </c>
      <c r="E172" s="27" t="s">
        <v>130</v>
      </c>
      <c r="F172" s="27">
        <v>4410</v>
      </c>
      <c r="G172" s="27">
        <v>4410</v>
      </c>
      <c r="H172" s="27" t="s">
        <v>130</v>
      </c>
      <c r="I172" s="25"/>
    </row>
    <row r="173" spans="1:9" s="31" customFormat="1" ht="21" customHeight="1">
      <c r="A173" s="35"/>
      <c r="B173" s="28" t="s">
        <v>19</v>
      </c>
      <c r="C173" s="29">
        <f>C171-C172</f>
        <v>43</v>
      </c>
      <c r="D173" s="30" t="s">
        <v>130</v>
      </c>
      <c r="E173" s="30" t="s">
        <v>130</v>
      </c>
      <c r="F173" s="30">
        <f>F171-F172</f>
        <v>75253</v>
      </c>
      <c r="G173" s="30">
        <f>G171-G172</f>
        <v>-227476</v>
      </c>
      <c r="H173" s="30" t="s">
        <v>130</v>
      </c>
      <c r="I173" s="25"/>
    </row>
    <row r="174" spans="1:9" ht="12.75" customHeight="1">
      <c r="A174" s="35" t="s">
        <v>131</v>
      </c>
      <c r="B174" s="23" t="s">
        <v>132</v>
      </c>
      <c r="C174" s="24">
        <v>560</v>
      </c>
      <c r="D174" s="19">
        <v>5906856</v>
      </c>
      <c r="E174" s="19">
        <v>5276829</v>
      </c>
      <c r="F174" s="19">
        <v>950468</v>
      </c>
      <c r="G174" s="19">
        <v>299168</v>
      </c>
      <c r="H174" s="19">
        <v>86469</v>
      </c>
      <c r="I174" s="25">
        <f aca="true" t="shared" si="44" ref="I174:I189">H174/D174</f>
        <v>0.014638751985827994</v>
      </c>
    </row>
    <row r="175" spans="1:9" ht="26.25">
      <c r="A175" s="35"/>
      <c r="B175" s="26" t="s">
        <v>15</v>
      </c>
      <c r="C175" s="12">
        <v>19</v>
      </c>
      <c r="D175" s="27">
        <v>528808</v>
      </c>
      <c r="E175" s="27">
        <f>379577+101625</f>
        <v>481202</v>
      </c>
      <c r="F175" s="27">
        <v>47590</v>
      </c>
      <c r="G175" s="27">
        <v>-179015</v>
      </c>
      <c r="H175" s="27">
        <v>-209940</v>
      </c>
      <c r="I175" s="25">
        <f t="shared" si="44"/>
        <v>-0.3970060967307605</v>
      </c>
    </row>
    <row r="176" spans="1:9" s="31" customFormat="1" ht="21" customHeight="1">
      <c r="A176" s="35"/>
      <c r="B176" s="28" t="s">
        <v>19</v>
      </c>
      <c r="C176" s="29">
        <f aca="true" t="shared" si="45" ref="C176:H176">C174-C175</f>
        <v>541</v>
      </c>
      <c r="D176" s="30">
        <f t="shared" si="45"/>
        <v>5378048</v>
      </c>
      <c r="E176" s="30">
        <f t="shared" si="45"/>
        <v>4795627</v>
      </c>
      <c r="F176" s="30">
        <f t="shared" si="45"/>
        <v>902878</v>
      </c>
      <c r="G176" s="30">
        <f t="shared" si="45"/>
        <v>478183</v>
      </c>
      <c r="H176" s="30">
        <f t="shared" si="45"/>
        <v>296409</v>
      </c>
      <c r="I176" s="25">
        <f t="shared" si="44"/>
        <v>0.05511460663794745</v>
      </c>
    </row>
    <row r="177" spans="1:9" ht="46.5" customHeight="1">
      <c r="A177" s="35" t="s">
        <v>133</v>
      </c>
      <c r="B177" s="23" t="s">
        <v>134</v>
      </c>
      <c r="C177" s="24">
        <v>454</v>
      </c>
      <c r="D177" s="19">
        <v>2023563</v>
      </c>
      <c r="E177" s="19">
        <v>1676776</v>
      </c>
      <c r="F177" s="19">
        <v>383233</v>
      </c>
      <c r="G177" s="19">
        <v>284857</v>
      </c>
      <c r="H177" s="19">
        <v>246344</v>
      </c>
      <c r="I177" s="25">
        <f t="shared" si="44"/>
        <v>0.12173774673682015</v>
      </c>
    </row>
    <row r="178" spans="1:9" ht="26.25">
      <c r="A178" s="35"/>
      <c r="B178" s="26" t="s">
        <v>15</v>
      </c>
      <c r="C178" s="12">
        <v>21</v>
      </c>
      <c r="D178" s="27">
        <v>115208</v>
      </c>
      <c r="E178" s="27">
        <f>65016+36852</f>
        <v>101868</v>
      </c>
      <c r="F178" s="27">
        <v>8231</v>
      </c>
      <c r="G178" s="27">
        <v>5257</v>
      </c>
      <c r="H178" s="27">
        <v>1020</v>
      </c>
      <c r="I178" s="25">
        <f t="shared" si="44"/>
        <v>0.00885355183667801</v>
      </c>
    </row>
    <row r="179" spans="1:9" s="31" customFormat="1" ht="21" customHeight="1">
      <c r="A179" s="35"/>
      <c r="B179" s="28" t="s">
        <v>19</v>
      </c>
      <c r="C179" s="29">
        <f aca="true" t="shared" si="46" ref="C179:H179">C177-C178</f>
        <v>433</v>
      </c>
      <c r="D179" s="30">
        <f t="shared" si="46"/>
        <v>1908355</v>
      </c>
      <c r="E179" s="30">
        <f t="shared" si="46"/>
        <v>1574908</v>
      </c>
      <c r="F179" s="30">
        <f t="shared" si="46"/>
        <v>375002</v>
      </c>
      <c r="G179" s="30">
        <f t="shared" si="46"/>
        <v>279600</v>
      </c>
      <c r="H179" s="30">
        <f t="shared" si="46"/>
        <v>245324</v>
      </c>
      <c r="I179" s="25">
        <f t="shared" si="44"/>
        <v>0.12855260158618287</v>
      </c>
    </row>
    <row r="180" spans="1:9" ht="30" customHeight="1">
      <c r="A180" s="33" t="s">
        <v>135</v>
      </c>
      <c r="B180" s="32" t="s">
        <v>136</v>
      </c>
      <c r="C180" s="12">
        <v>170</v>
      </c>
      <c r="D180" s="27">
        <v>366264</v>
      </c>
      <c r="E180" s="27">
        <v>274700</v>
      </c>
      <c r="F180" s="27">
        <v>105121</v>
      </c>
      <c r="G180" s="27">
        <v>71247</v>
      </c>
      <c r="H180" s="27">
        <v>63759</v>
      </c>
      <c r="I180" s="25">
        <f t="shared" si="44"/>
        <v>0.17407935259812593</v>
      </c>
    </row>
    <row r="181" spans="1:9" ht="26.25">
      <c r="A181" s="33"/>
      <c r="B181" s="26" t="s">
        <v>15</v>
      </c>
      <c r="C181" s="12">
        <v>7</v>
      </c>
      <c r="D181" s="27">
        <v>967</v>
      </c>
      <c r="E181" s="27">
        <f>917</f>
        <v>917</v>
      </c>
      <c r="F181" s="27">
        <v>376</v>
      </c>
      <c r="G181" s="27">
        <v>376</v>
      </c>
      <c r="H181" s="27">
        <v>302</v>
      </c>
      <c r="I181" s="25">
        <f t="shared" si="44"/>
        <v>0.31230610134436404</v>
      </c>
    </row>
    <row r="182" spans="1:9" s="31" customFormat="1" ht="21" customHeight="1">
      <c r="A182" s="33"/>
      <c r="B182" s="28" t="s">
        <v>19</v>
      </c>
      <c r="C182" s="29">
        <f aca="true" t="shared" si="47" ref="C182:H182">C180-C181</f>
        <v>163</v>
      </c>
      <c r="D182" s="30">
        <f t="shared" si="47"/>
        <v>365297</v>
      </c>
      <c r="E182" s="30">
        <f t="shared" si="47"/>
        <v>273783</v>
      </c>
      <c r="F182" s="30">
        <f t="shared" si="47"/>
        <v>104745</v>
      </c>
      <c r="G182" s="30">
        <f t="shared" si="47"/>
        <v>70871</v>
      </c>
      <c r="H182" s="30">
        <f t="shared" si="47"/>
        <v>63457</v>
      </c>
      <c r="I182" s="25">
        <f t="shared" si="44"/>
        <v>0.1737134441290238</v>
      </c>
    </row>
    <row r="183" spans="1:9" ht="44.25" customHeight="1">
      <c r="A183" s="33" t="s">
        <v>137</v>
      </c>
      <c r="B183" s="32" t="s">
        <v>138</v>
      </c>
      <c r="C183" s="12">
        <v>46</v>
      </c>
      <c r="D183" s="27">
        <v>134900</v>
      </c>
      <c r="E183" s="27">
        <v>94877</v>
      </c>
      <c r="F183" s="27">
        <v>57843</v>
      </c>
      <c r="G183" s="27">
        <v>51336</v>
      </c>
      <c r="H183" s="27">
        <v>45226</v>
      </c>
      <c r="I183" s="25">
        <f t="shared" si="44"/>
        <v>0.33525574499629357</v>
      </c>
    </row>
    <row r="184" spans="1:9" ht="26.25">
      <c r="A184" s="33"/>
      <c r="B184" s="26" t="s">
        <v>15</v>
      </c>
      <c r="C184" s="12">
        <v>6</v>
      </c>
      <c r="D184" s="27">
        <v>18674</v>
      </c>
      <c r="E184" s="27">
        <f>6128+13398</f>
        <v>19526</v>
      </c>
      <c r="F184" s="27">
        <v>3115</v>
      </c>
      <c r="G184" s="27">
        <v>1840</v>
      </c>
      <c r="H184" s="27">
        <v>-11</v>
      </c>
      <c r="I184" s="25">
        <f t="shared" si="44"/>
        <v>-0.0005890543000963907</v>
      </c>
    </row>
    <row r="185" spans="1:9" s="31" customFormat="1" ht="21" customHeight="1">
      <c r="A185" s="33"/>
      <c r="B185" s="28" t="s">
        <v>19</v>
      </c>
      <c r="C185" s="29">
        <f>C183-C184</f>
        <v>40</v>
      </c>
      <c r="D185" s="30">
        <f>D183-D184</f>
        <v>116226</v>
      </c>
      <c r="E185" s="30">
        <f>E183-E184</f>
        <v>75351</v>
      </c>
      <c r="F185" s="30">
        <v>49496</v>
      </c>
      <c r="G185" s="30">
        <f>G183-G184</f>
        <v>49496</v>
      </c>
      <c r="H185" s="30">
        <f>H183-H184</f>
        <v>45237</v>
      </c>
      <c r="I185" s="25">
        <f t="shared" si="44"/>
        <v>0.38921583810851273</v>
      </c>
    </row>
    <row r="186" spans="1:9" ht="59.25" customHeight="1">
      <c r="A186" s="33" t="s">
        <v>139</v>
      </c>
      <c r="B186" s="32" t="s">
        <v>140</v>
      </c>
      <c r="C186" s="12">
        <v>121</v>
      </c>
      <c r="D186" s="27">
        <v>1142938</v>
      </c>
      <c r="E186" s="27">
        <v>966495</v>
      </c>
      <c r="F186" s="27">
        <v>171748</v>
      </c>
      <c r="G186" s="27">
        <v>140490</v>
      </c>
      <c r="H186" s="27">
        <v>122516</v>
      </c>
      <c r="I186" s="25">
        <f t="shared" si="44"/>
        <v>0.10719391603044084</v>
      </c>
    </row>
    <row r="187" spans="1:9" ht="26.25">
      <c r="A187" s="33"/>
      <c r="B187" s="26" t="s">
        <v>15</v>
      </c>
      <c r="C187" s="12">
        <v>7</v>
      </c>
      <c r="D187" s="27">
        <v>95567</v>
      </c>
      <c r="E187" s="27">
        <f>57971+23454</f>
        <v>81425</v>
      </c>
      <c r="F187" s="27">
        <v>4740</v>
      </c>
      <c r="G187" s="27">
        <v>3041</v>
      </c>
      <c r="H187" s="27">
        <v>729</v>
      </c>
      <c r="I187" s="25">
        <f t="shared" si="44"/>
        <v>0.007628156162692142</v>
      </c>
    </row>
    <row r="188" spans="1:9" s="31" customFormat="1" ht="21" customHeight="1">
      <c r="A188" s="33"/>
      <c r="B188" s="28" t="s">
        <v>19</v>
      </c>
      <c r="C188" s="29">
        <f aca="true" t="shared" si="48" ref="C188:H188">C186-C187</f>
        <v>114</v>
      </c>
      <c r="D188" s="30">
        <f t="shared" si="48"/>
        <v>1047371</v>
      </c>
      <c r="E188" s="30">
        <f t="shared" si="48"/>
        <v>885070</v>
      </c>
      <c r="F188" s="30">
        <f t="shared" si="48"/>
        <v>167008</v>
      </c>
      <c r="G188" s="30">
        <f t="shared" si="48"/>
        <v>137449</v>
      </c>
      <c r="H188" s="30">
        <f t="shared" si="48"/>
        <v>121787</v>
      </c>
      <c r="I188" s="25">
        <f t="shared" si="44"/>
        <v>0.11627875891159865</v>
      </c>
    </row>
    <row r="189" spans="1:9" ht="18.75" customHeight="1">
      <c r="A189" s="33" t="s">
        <v>141</v>
      </c>
      <c r="B189" s="32" t="s">
        <v>142</v>
      </c>
      <c r="C189" s="12">
        <v>27</v>
      </c>
      <c r="D189" s="27">
        <v>88957</v>
      </c>
      <c r="E189" s="27">
        <v>88046</v>
      </c>
      <c r="F189" s="27">
        <v>7305</v>
      </c>
      <c r="G189" s="27">
        <v>-447</v>
      </c>
      <c r="H189" s="27">
        <v>-1129</v>
      </c>
      <c r="I189" s="25">
        <f t="shared" si="44"/>
        <v>-0.01269152511887766</v>
      </c>
    </row>
    <row r="190" spans="1:9" ht="26.25">
      <c r="A190" s="33"/>
      <c r="B190" s="26" t="s">
        <v>15</v>
      </c>
      <c r="C190" s="12">
        <v>1</v>
      </c>
      <c r="D190" s="27" t="s">
        <v>26</v>
      </c>
      <c r="E190" s="27" t="s">
        <v>26</v>
      </c>
      <c r="F190" s="27" t="s">
        <v>26</v>
      </c>
      <c r="G190" s="27" t="s">
        <v>26</v>
      </c>
      <c r="H190" s="27" t="s">
        <v>26</v>
      </c>
      <c r="I190" s="25"/>
    </row>
    <row r="191" spans="1:9" s="31" customFormat="1" ht="21" customHeight="1">
      <c r="A191" s="33"/>
      <c r="B191" s="28" t="s">
        <v>19</v>
      </c>
      <c r="C191" s="29">
        <f>C189-C190</f>
        <v>26</v>
      </c>
      <c r="D191" s="30">
        <f>D189</f>
        <v>88957</v>
      </c>
      <c r="E191" s="30">
        <f>E189</f>
        <v>88046</v>
      </c>
      <c r="F191" s="30">
        <v>7305</v>
      </c>
      <c r="G191" s="30">
        <f>G189</f>
        <v>-447</v>
      </c>
      <c r="H191" s="30">
        <f>H189</f>
        <v>-1129</v>
      </c>
      <c r="I191" s="25">
        <f>H191/D191</f>
        <v>-0.01269152511887766</v>
      </c>
    </row>
    <row r="192" spans="1:9" ht="31.5" customHeight="1">
      <c r="A192" s="33" t="s">
        <v>143</v>
      </c>
      <c r="B192" s="32" t="s">
        <v>144</v>
      </c>
      <c r="C192" s="12">
        <v>69</v>
      </c>
      <c r="D192" s="27">
        <v>246429</v>
      </c>
      <c r="E192" s="27">
        <v>213870</v>
      </c>
      <c r="F192" s="27">
        <v>35909</v>
      </c>
      <c r="G192" s="27">
        <v>17298</v>
      </c>
      <c r="H192" s="27">
        <v>11834</v>
      </c>
      <c r="I192" s="25">
        <f>H192/D192</f>
        <v>0.04802194546908034</v>
      </c>
    </row>
    <row r="193" spans="1:9" ht="26.25">
      <c r="A193" s="33"/>
      <c r="B193" s="26" t="s">
        <v>15</v>
      </c>
      <c r="C193" s="12">
        <v>0</v>
      </c>
      <c r="D193" s="27" t="s">
        <v>26</v>
      </c>
      <c r="E193" s="27" t="s">
        <v>26</v>
      </c>
      <c r="F193" s="27" t="s">
        <v>26</v>
      </c>
      <c r="G193" s="27" t="s">
        <v>26</v>
      </c>
      <c r="H193" s="27" t="s">
        <v>26</v>
      </c>
      <c r="I193" s="25" t="e">
        <f>H193/D193</f>
        <v>#VALUE!</v>
      </c>
    </row>
    <row r="194" spans="1:9" s="31" customFormat="1" ht="21" customHeight="1">
      <c r="A194" s="33"/>
      <c r="B194" s="28" t="s">
        <v>19</v>
      </c>
      <c r="C194" s="29">
        <f>C192-C193</f>
        <v>69</v>
      </c>
      <c r="D194" s="30">
        <f>D192</f>
        <v>246429</v>
      </c>
      <c r="E194" s="30">
        <f>E192</f>
        <v>213870</v>
      </c>
      <c r="F194" s="30">
        <v>35909</v>
      </c>
      <c r="G194" s="30">
        <f>G192</f>
        <v>17298</v>
      </c>
      <c r="H194" s="30">
        <f>H192</f>
        <v>11834</v>
      </c>
      <c r="I194" s="25">
        <f>H194/D194</f>
        <v>0.04802194546908034</v>
      </c>
    </row>
    <row r="195" spans="1:9" ht="35.25" customHeight="1">
      <c r="A195" s="33" t="s">
        <v>145</v>
      </c>
      <c r="B195" s="32" t="s">
        <v>146</v>
      </c>
      <c r="C195" s="12">
        <v>17</v>
      </c>
      <c r="D195" s="27">
        <v>36924</v>
      </c>
      <c r="E195" s="27">
        <v>32138</v>
      </c>
      <c r="F195" s="27">
        <v>4910</v>
      </c>
      <c r="G195" s="27">
        <v>4536</v>
      </c>
      <c r="H195" s="27">
        <v>3799</v>
      </c>
      <c r="I195" s="25">
        <f>H195/D195</f>
        <v>0.10288701115805438</v>
      </c>
    </row>
    <row r="196" spans="1:9" ht="26.25">
      <c r="A196" s="33"/>
      <c r="B196" s="26" t="s">
        <v>15</v>
      </c>
      <c r="C196" s="12">
        <v>0</v>
      </c>
      <c r="D196" s="27" t="s">
        <v>26</v>
      </c>
      <c r="E196" s="27" t="s">
        <v>26</v>
      </c>
      <c r="F196" s="27" t="s">
        <v>26</v>
      </c>
      <c r="G196" s="27" t="s">
        <v>26</v>
      </c>
      <c r="H196" s="27" t="s">
        <v>26</v>
      </c>
      <c r="I196" s="25"/>
    </row>
    <row r="197" spans="1:9" s="31" customFormat="1" ht="21" customHeight="1">
      <c r="A197" s="33"/>
      <c r="B197" s="28" t="s">
        <v>19</v>
      </c>
      <c r="C197" s="29">
        <f>C195-C196</f>
        <v>17</v>
      </c>
      <c r="D197" s="30">
        <f>D195</f>
        <v>36924</v>
      </c>
      <c r="E197" s="30">
        <f>E195</f>
        <v>32138</v>
      </c>
      <c r="F197" s="30">
        <v>4910</v>
      </c>
      <c r="G197" s="30">
        <f>G195</f>
        <v>4536</v>
      </c>
      <c r="H197" s="30">
        <f>H195</f>
        <v>3799</v>
      </c>
      <c r="I197" s="25">
        <f>H197/D197</f>
        <v>0.10288701115805438</v>
      </c>
    </row>
    <row r="198" spans="1:9" ht="12.75" customHeight="1">
      <c r="A198" s="33" t="s">
        <v>147</v>
      </c>
      <c r="B198" s="32" t="s">
        <v>148</v>
      </c>
      <c r="C198" s="12">
        <v>3</v>
      </c>
      <c r="D198" s="27">
        <v>7151</v>
      </c>
      <c r="E198" s="27">
        <v>6650</v>
      </c>
      <c r="F198" s="27">
        <v>397</v>
      </c>
      <c r="G198" s="27">
        <v>397</v>
      </c>
      <c r="H198" s="27">
        <v>339</v>
      </c>
      <c r="I198" s="25">
        <f>H198/D198</f>
        <v>0.04740595720878199</v>
      </c>
    </row>
    <row r="199" spans="1:9" ht="26.25">
      <c r="A199" s="33"/>
      <c r="B199" s="26" t="s">
        <v>15</v>
      </c>
      <c r="C199" s="12">
        <v>0</v>
      </c>
      <c r="D199" s="27" t="s">
        <v>26</v>
      </c>
      <c r="E199" s="27" t="s">
        <v>26</v>
      </c>
      <c r="F199" s="27" t="s">
        <v>26</v>
      </c>
      <c r="G199" s="27" t="s">
        <v>26</v>
      </c>
      <c r="H199" s="27" t="s">
        <v>26</v>
      </c>
      <c r="I199" s="25"/>
    </row>
    <row r="200" spans="1:9" s="31" customFormat="1" ht="21" customHeight="1">
      <c r="A200" s="33"/>
      <c r="B200" s="28" t="s">
        <v>19</v>
      </c>
      <c r="C200" s="29">
        <f>C198-C199</f>
        <v>3</v>
      </c>
      <c r="D200" s="30">
        <f>D198</f>
        <v>7151</v>
      </c>
      <c r="E200" s="30">
        <f>E198</f>
        <v>6650</v>
      </c>
      <c r="F200" s="30">
        <v>397</v>
      </c>
      <c r="G200" s="30">
        <f>G198</f>
        <v>397</v>
      </c>
      <c r="H200" s="30">
        <f>H198</f>
        <v>339</v>
      </c>
      <c r="I200" s="25">
        <f aca="true" t="shared" si="49" ref="I200:I207">H200/D200</f>
        <v>0.04740595720878199</v>
      </c>
    </row>
    <row r="201" spans="1:9" ht="59.25" customHeight="1">
      <c r="A201" s="35" t="s">
        <v>149</v>
      </c>
      <c r="B201" s="23" t="s">
        <v>150</v>
      </c>
      <c r="C201" s="24">
        <v>204</v>
      </c>
      <c r="D201" s="19">
        <v>2000079</v>
      </c>
      <c r="E201" s="19">
        <v>1699181</v>
      </c>
      <c r="F201" s="19">
        <v>288293</v>
      </c>
      <c r="G201" s="19">
        <v>217135</v>
      </c>
      <c r="H201" s="19">
        <v>181617</v>
      </c>
      <c r="I201" s="25">
        <f t="shared" si="49"/>
        <v>0.09080491320592837</v>
      </c>
    </row>
    <row r="202" spans="1:9" ht="26.25">
      <c r="A202" s="35"/>
      <c r="B202" s="26" t="s">
        <v>15</v>
      </c>
      <c r="C202" s="12">
        <v>4</v>
      </c>
      <c r="D202" s="27">
        <v>335894</v>
      </c>
      <c r="E202" s="27">
        <f>264289+54717</f>
        <v>319006</v>
      </c>
      <c r="F202" s="27">
        <v>30411</v>
      </c>
      <c r="G202" s="27">
        <v>25817</v>
      </c>
      <c r="H202" s="27">
        <v>17740</v>
      </c>
      <c r="I202" s="25">
        <f t="shared" si="49"/>
        <v>0.052814280695695666</v>
      </c>
    </row>
    <row r="203" spans="1:9" s="31" customFormat="1" ht="21" customHeight="1">
      <c r="A203" s="35"/>
      <c r="B203" s="28" t="s">
        <v>19</v>
      </c>
      <c r="C203" s="29">
        <f aca="true" t="shared" si="50" ref="C203:H203">C201-C202</f>
        <v>200</v>
      </c>
      <c r="D203" s="30">
        <f t="shared" si="50"/>
        <v>1664185</v>
      </c>
      <c r="E203" s="30">
        <f t="shared" si="50"/>
        <v>1380175</v>
      </c>
      <c r="F203" s="30">
        <f t="shared" si="50"/>
        <v>257882</v>
      </c>
      <c r="G203" s="30">
        <f t="shared" si="50"/>
        <v>191318</v>
      </c>
      <c r="H203" s="30">
        <f t="shared" si="50"/>
        <v>163877</v>
      </c>
      <c r="I203" s="25">
        <f t="shared" si="49"/>
        <v>0.09847282603797054</v>
      </c>
    </row>
    <row r="204" spans="1:9" ht="20.25" customHeight="1">
      <c r="A204" s="33" t="s">
        <v>151</v>
      </c>
      <c r="B204" s="32" t="s">
        <v>152</v>
      </c>
      <c r="C204" s="12">
        <v>33</v>
      </c>
      <c r="D204" s="27">
        <v>495911</v>
      </c>
      <c r="E204" s="27">
        <v>363095</v>
      </c>
      <c r="F204" s="27">
        <v>176602</v>
      </c>
      <c r="G204" s="27">
        <v>144058</v>
      </c>
      <c r="H204" s="27">
        <v>122300</v>
      </c>
      <c r="I204" s="25">
        <f t="shared" si="49"/>
        <v>0.24661683245582372</v>
      </c>
    </row>
    <row r="205" spans="1:9" ht="26.25">
      <c r="A205" s="33"/>
      <c r="B205" s="26" t="s">
        <v>15</v>
      </c>
      <c r="C205" s="12">
        <v>2</v>
      </c>
      <c r="D205" s="27">
        <v>5242</v>
      </c>
      <c r="E205" s="27">
        <f>9843+2072</f>
        <v>11915</v>
      </c>
      <c r="F205" s="27">
        <v>30411</v>
      </c>
      <c r="G205" s="27">
        <v>30411</v>
      </c>
      <c r="H205" s="27">
        <v>24124</v>
      </c>
      <c r="I205" s="25">
        <f t="shared" si="49"/>
        <v>4.602060282334986</v>
      </c>
    </row>
    <row r="206" spans="1:9" s="31" customFormat="1" ht="21" customHeight="1">
      <c r="A206" s="33"/>
      <c r="B206" s="28" t="s">
        <v>19</v>
      </c>
      <c r="C206" s="29">
        <f aca="true" t="shared" si="51" ref="C206:H206">C204-C205</f>
        <v>31</v>
      </c>
      <c r="D206" s="30">
        <f t="shared" si="51"/>
        <v>490669</v>
      </c>
      <c r="E206" s="30">
        <f t="shared" si="51"/>
        <v>351180</v>
      </c>
      <c r="F206" s="30">
        <f t="shared" si="51"/>
        <v>146191</v>
      </c>
      <c r="G206" s="30">
        <f t="shared" si="51"/>
        <v>113647</v>
      </c>
      <c r="H206" s="30">
        <f t="shared" si="51"/>
        <v>98176</v>
      </c>
      <c r="I206" s="25">
        <f t="shared" si="49"/>
        <v>0.20008600502579132</v>
      </c>
    </row>
    <row r="207" spans="1:9" ht="33.75" customHeight="1">
      <c r="A207" s="33" t="s">
        <v>153</v>
      </c>
      <c r="B207" s="32" t="s">
        <v>154</v>
      </c>
      <c r="C207" s="12">
        <v>2</v>
      </c>
      <c r="D207" s="27">
        <v>24842</v>
      </c>
      <c r="E207" s="27">
        <v>22495</v>
      </c>
      <c r="F207" s="27">
        <v>2215</v>
      </c>
      <c r="G207" s="27">
        <v>2215</v>
      </c>
      <c r="H207" s="27">
        <v>1558</v>
      </c>
      <c r="I207" s="25">
        <f t="shared" si="49"/>
        <v>0.06271636744223492</v>
      </c>
    </row>
    <row r="208" spans="1:9" ht="26.25">
      <c r="A208" s="33"/>
      <c r="B208" s="26" t="s">
        <v>15</v>
      </c>
      <c r="C208" s="12">
        <v>0</v>
      </c>
      <c r="D208" s="27" t="s">
        <v>26</v>
      </c>
      <c r="E208" s="27" t="s">
        <v>26</v>
      </c>
      <c r="F208" s="27" t="s">
        <v>26</v>
      </c>
      <c r="G208" s="27" t="s">
        <v>26</v>
      </c>
      <c r="H208" s="27" t="s">
        <v>26</v>
      </c>
      <c r="I208" s="25"/>
    </row>
    <row r="209" spans="1:9" s="31" customFormat="1" ht="21" customHeight="1">
      <c r="A209" s="33"/>
      <c r="B209" s="28" t="s">
        <v>19</v>
      </c>
      <c r="C209" s="29">
        <f>C207-C208</f>
        <v>2</v>
      </c>
      <c r="D209" s="30">
        <f>D207</f>
        <v>24842</v>
      </c>
      <c r="E209" s="30">
        <f>E207</f>
        <v>22495</v>
      </c>
      <c r="F209" s="30">
        <v>2215</v>
      </c>
      <c r="G209" s="30">
        <f>G207</f>
        <v>2215</v>
      </c>
      <c r="H209" s="30">
        <f>H207</f>
        <v>1558</v>
      </c>
      <c r="I209" s="25">
        <f>H209/D209</f>
        <v>0.06271636744223492</v>
      </c>
    </row>
    <row r="210" spans="1:9" ht="57" customHeight="1">
      <c r="A210" s="33" t="s">
        <v>155</v>
      </c>
      <c r="B210" s="32" t="s">
        <v>156</v>
      </c>
      <c r="C210" s="12">
        <v>54</v>
      </c>
      <c r="D210" s="27">
        <v>154201</v>
      </c>
      <c r="E210" s="27">
        <v>144463</v>
      </c>
      <c r="F210" s="27">
        <v>11318</v>
      </c>
      <c r="G210" s="27">
        <v>4968</v>
      </c>
      <c r="H210" s="27">
        <v>2856</v>
      </c>
      <c r="I210" s="25">
        <f>H210/D210</f>
        <v>0.01852128066614354</v>
      </c>
    </row>
    <row r="211" spans="1:9" ht="26.25">
      <c r="A211" s="33"/>
      <c r="B211" s="26" t="s">
        <v>15</v>
      </c>
      <c r="C211" s="12">
        <v>0</v>
      </c>
      <c r="D211" s="27" t="s">
        <v>26</v>
      </c>
      <c r="E211" s="27" t="s">
        <v>26</v>
      </c>
      <c r="F211" s="27" t="s">
        <v>26</v>
      </c>
      <c r="G211" s="27" t="s">
        <v>26</v>
      </c>
      <c r="H211" s="27" t="s">
        <v>26</v>
      </c>
      <c r="I211" s="25"/>
    </row>
    <row r="212" spans="1:9" s="31" customFormat="1" ht="21" customHeight="1">
      <c r="A212" s="33"/>
      <c r="B212" s="28" t="s">
        <v>19</v>
      </c>
      <c r="C212" s="29">
        <f>C210-C211</f>
        <v>54</v>
      </c>
      <c r="D212" s="30">
        <f>D210</f>
        <v>154201</v>
      </c>
      <c r="E212" s="30">
        <f>E210</f>
        <v>144463</v>
      </c>
      <c r="F212" s="30">
        <v>11318</v>
      </c>
      <c r="G212" s="30">
        <f>G210</f>
        <v>4968</v>
      </c>
      <c r="H212" s="30">
        <f>H210</f>
        <v>2856</v>
      </c>
      <c r="I212" s="25">
        <f aca="true" t="shared" si="52" ref="I212:I219">H212/D212</f>
        <v>0.01852128066614354</v>
      </c>
    </row>
    <row r="213" spans="1:9" ht="45" customHeight="1">
      <c r="A213" s="33" t="s">
        <v>157</v>
      </c>
      <c r="B213" s="32" t="s">
        <v>158</v>
      </c>
      <c r="C213" s="12">
        <v>67</v>
      </c>
      <c r="D213" s="27">
        <v>706824</v>
      </c>
      <c r="E213" s="27">
        <v>591824</v>
      </c>
      <c r="F213" s="27">
        <v>79818</v>
      </c>
      <c r="G213" s="27">
        <v>53132</v>
      </c>
      <c r="H213" s="27">
        <v>47380</v>
      </c>
      <c r="I213" s="25">
        <f t="shared" si="52"/>
        <v>0.06703224565096827</v>
      </c>
    </row>
    <row r="214" spans="1:9" ht="26.25">
      <c r="A214" s="33"/>
      <c r="B214" s="26" t="s">
        <v>15</v>
      </c>
      <c r="C214" s="12">
        <v>1</v>
      </c>
      <c r="D214" s="27">
        <f>62004</f>
        <v>62004</v>
      </c>
      <c r="E214" s="27">
        <f>55263+8647</f>
        <v>63910</v>
      </c>
      <c r="F214" s="27">
        <v>0</v>
      </c>
      <c r="G214" s="27">
        <v>-1809</v>
      </c>
      <c r="H214" s="27">
        <v>-1809</v>
      </c>
      <c r="I214" s="25">
        <f t="shared" si="52"/>
        <v>-0.029175537062125025</v>
      </c>
    </row>
    <row r="215" spans="1:9" s="31" customFormat="1" ht="21" customHeight="1">
      <c r="A215" s="33"/>
      <c r="B215" s="28" t="s">
        <v>19</v>
      </c>
      <c r="C215" s="29">
        <f>C213-C214</f>
        <v>66</v>
      </c>
      <c r="D215" s="30">
        <f>D213-D214</f>
        <v>644820</v>
      </c>
      <c r="E215" s="30">
        <f>E213-E214</f>
        <v>527914</v>
      </c>
      <c r="F215" s="30">
        <v>79818</v>
      </c>
      <c r="G215" s="30">
        <f>G213-G214</f>
        <v>54941</v>
      </c>
      <c r="H215" s="30">
        <f>H213-H214</f>
        <v>49189</v>
      </c>
      <c r="I215" s="25">
        <f t="shared" si="52"/>
        <v>0.07628330386774604</v>
      </c>
    </row>
    <row r="216" spans="1:9" ht="30" customHeight="1">
      <c r="A216" s="33" t="s">
        <v>159</v>
      </c>
      <c r="B216" s="32" t="s">
        <v>160</v>
      </c>
      <c r="C216" s="12">
        <v>24</v>
      </c>
      <c r="D216" s="27">
        <v>501897</v>
      </c>
      <c r="E216" s="27">
        <v>470335</v>
      </c>
      <c r="F216" s="27">
        <v>6668</v>
      </c>
      <c r="G216" s="27">
        <v>3557</v>
      </c>
      <c r="H216" s="27">
        <v>-145</v>
      </c>
      <c r="I216" s="25">
        <f t="shared" si="52"/>
        <v>-0.00028890389860867865</v>
      </c>
    </row>
    <row r="217" spans="1:9" ht="26.25">
      <c r="A217" s="33"/>
      <c r="B217" s="26" t="s">
        <v>15</v>
      </c>
      <c r="C217" s="12">
        <v>1</v>
      </c>
      <c r="D217" s="27">
        <f>268648</f>
        <v>268648</v>
      </c>
      <c r="E217" s="27">
        <f>199183+43998</f>
        <v>243181</v>
      </c>
      <c r="F217" s="27">
        <v>0</v>
      </c>
      <c r="G217" s="27">
        <v>-2785</v>
      </c>
      <c r="H217" s="27">
        <v>-4575</v>
      </c>
      <c r="I217" s="25">
        <f t="shared" si="52"/>
        <v>-0.017029719186444716</v>
      </c>
    </row>
    <row r="218" spans="1:9" s="31" customFormat="1" ht="21" customHeight="1">
      <c r="A218" s="33"/>
      <c r="B218" s="28" t="s">
        <v>19</v>
      </c>
      <c r="C218" s="29">
        <f>C216-C217</f>
        <v>23</v>
      </c>
      <c r="D218" s="30">
        <f>D216-D217</f>
        <v>233249</v>
      </c>
      <c r="E218" s="30">
        <f>E216-E217</f>
        <v>227154</v>
      </c>
      <c r="F218" s="30">
        <v>6668</v>
      </c>
      <c r="G218" s="30">
        <f>G216-G217</f>
        <v>6342</v>
      </c>
      <c r="H218" s="30">
        <f>H216-H217</f>
        <v>4430</v>
      </c>
      <c r="I218" s="25">
        <f t="shared" si="52"/>
        <v>0.018992578746318312</v>
      </c>
    </row>
    <row r="219" spans="1:9" ht="99" customHeight="1">
      <c r="A219" s="33" t="s">
        <v>161</v>
      </c>
      <c r="B219" s="32" t="s">
        <v>162</v>
      </c>
      <c r="C219" s="12">
        <v>24</v>
      </c>
      <c r="D219" s="27">
        <v>116404</v>
      </c>
      <c r="E219" s="27">
        <v>106969</v>
      </c>
      <c r="F219" s="27">
        <v>11672</v>
      </c>
      <c r="G219" s="27">
        <v>9205</v>
      </c>
      <c r="H219" s="27">
        <v>7668</v>
      </c>
      <c r="I219" s="25">
        <f t="shared" si="52"/>
        <v>0.0658740249475963</v>
      </c>
    </row>
    <row r="220" spans="1:9" ht="26.25">
      <c r="A220" s="33"/>
      <c r="B220" s="26" t="s">
        <v>15</v>
      </c>
      <c r="C220" s="12">
        <v>0</v>
      </c>
      <c r="D220" s="27" t="s">
        <v>26</v>
      </c>
      <c r="E220" s="27" t="s">
        <v>26</v>
      </c>
      <c r="F220" s="27" t="s">
        <v>26</v>
      </c>
      <c r="G220" s="27" t="s">
        <v>26</v>
      </c>
      <c r="H220" s="27" t="s">
        <v>26</v>
      </c>
      <c r="I220" s="25"/>
    </row>
    <row r="221" spans="1:9" s="31" customFormat="1" ht="21" customHeight="1">
      <c r="A221" s="33"/>
      <c r="B221" s="28" t="s">
        <v>19</v>
      </c>
      <c r="C221" s="29">
        <f>C219-C220</f>
        <v>24</v>
      </c>
      <c r="D221" s="30">
        <f>D219</f>
        <v>116404</v>
      </c>
      <c r="E221" s="30">
        <f>E219</f>
        <v>106969</v>
      </c>
      <c r="F221" s="30">
        <v>11672</v>
      </c>
      <c r="G221" s="30">
        <f>G219</f>
        <v>9205</v>
      </c>
      <c r="H221" s="30">
        <f>H219</f>
        <v>7668</v>
      </c>
      <c r="I221" s="25">
        <f>H221/D221</f>
        <v>0.0658740249475963</v>
      </c>
    </row>
    <row r="222" spans="1:9" ht="60" customHeight="1">
      <c r="A222" s="35" t="s">
        <v>163</v>
      </c>
      <c r="B222" s="23" t="s">
        <v>164</v>
      </c>
      <c r="C222" s="24">
        <v>6</v>
      </c>
      <c r="D222" s="19">
        <v>65522</v>
      </c>
      <c r="E222" s="19">
        <v>58822</v>
      </c>
      <c r="F222" s="19">
        <v>5551</v>
      </c>
      <c r="G222" s="19">
        <v>4498</v>
      </c>
      <c r="H222" s="19">
        <v>3800</v>
      </c>
      <c r="I222" s="25">
        <f>H222/D222</f>
        <v>0.057995787674368915</v>
      </c>
    </row>
    <row r="223" spans="1:9" ht="30" customHeight="1">
      <c r="A223" s="35"/>
      <c r="B223" s="26" t="s">
        <v>15</v>
      </c>
      <c r="C223" s="27" t="s">
        <v>130</v>
      </c>
      <c r="D223" s="27" t="s">
        <v>130</v>
      </c>
      <c r="E223" s="27" t="s">
        <v>130</v>
      </c>
      <c r="F223" s="27" t="s">
        <v>130</v>
      </c>
      <c r="G223" s="27" t="s">
        <v>130</v>
      </c>
      <c r="H223" s="27" t="s">
        <v>130</v>
      </c>
      <c r="I223" s="25"/>
    </row>
    <row r="224" spans="1:9" s="31" customFormat="1" ht="30" customHeight="1">
      <c r="A224" s="35"/>
      <c r="B224" s="28" t="s">
        <v>19</v>
      </c>
      <c r="C224" s="30" t="s">
        <v>130</v>
      </c>
      <c r="D224" s="30" t="s">
        <v>130</v>
      </c>
      <c r="E224" s="30" t="s">
        <v>130</v>
      </c>
      <c r="F224" s="30" t="s">
        <v>130</v>
      </c>
      <c r="G224" s="30" t="s">
        <v>130</v>
      </c>
      <c r="H224" s="30" t="s">
        <v>130</v>
      </c>
      <c r="I224" s="25"/>
    </row>
    <row r="225" spans="1:9" ht="21" customHeight="1">
      <c r="A225" s="33" t="s">
        <v>165</v>
      </c>
      <c r="B225" s="32" t="s">
        <v>166</v>
      </c>
      <c r="C225" s="12">
        <v>38</v>
      </c>
      <c r="D225" s="27">
        <v>239859</v>
      </c>
      <c r="E225" s="27">
        <v>215940</v>
      </c>
      <c r="F225" s="27">
        <v>14590</v>
      </c>
      <c r="G225" s="27">
        <v>13698</v>
      </c>
      <c r="H225" s="27">
        <v>9761</v>
      </c>
      <c r="I225" s="25">
        <f aca="true" t="shared" si="53" ref="I225:I234">H225/D225</f>
        <v>0.04069474149396104</v>
      </c>
    </row>
    <row r="226" spans="1:9" ht="26.25">
      <c r="A226" s="33"/>
      <c r="B226" s="26" t="s">
        <v>15</v>
      </c>
      <c r="C226" s="12">
        <v>8</v>
      </c>
      <c r="D226" s="27">
        <f>33054</f>
        <v>33054</v>
      </c>
      <c r="E226" s="27">
        <f>18104+13364</f>
        <v>31468</v>
      </c>
      <c r="F226" s="27">
        <v>2191</v>
      </c>
      <c r="G226" s="27">
        <v>2041</v>
      </c>
      <c r="H226" s="27">
        <v>1332</v>
      </c>
      <c r="I226" s="25">
        <f t="shared" si="53"/>
        <v>0.040297694681430386</v>
      </c>
    </row>
    <row r="227" spans="1:9" s="31" customFormat="1" ht="21" customHeight="1">
      <c r="A227" s="33"/>
      <c r="B227" s="28" t="s">
        <v>19</v>
      </c>
      <c r="C227" s="29">
        <f aca="true" t="shared" si="54" ref="C227:H227">C225-C226</f>
        <v>30</v>
      </c>
      <c r="D227" s="30">
        <f t="shared" si="54"/>
        <v>206805</v>
      </c>
      <c r="E227" s="30">
        <f t="shared" si="54"/>
        <v>184472</v>
      </c>
      <c r="F227" s="30">
        <f t="shared" si="54"/>
        <v>12399</v>
      </c>
      <c r="G227" s="30">
        <f t="shared" si="54"/>
        <v>11657</v>
      </c>
      <c r="H227" s="30">
        <f t="shared" si="54"/>
        <v>8429</v>
      </c>
      <c r="I227" s="25">
        <f t="shared" si="53"/>
        <v>0.04075820217112739</v>
      </c>
    </row>
    <row r="228" spans="1:9" ht="50.25" customHeight="1">
      <c r="A228" s="35" t="s">
        <v>167</v>
      </c>
      <c r="B228" s="23" t="s">
        <v>168</v>
      </c>
      <c r="C228" s="24">
        <v>142</v>
      </c>
      <c r="D228" s="19">
        <v>1433635</v>
      </c>
      <c r="E228" s="19">
        <v>1321365</v>
      </c>
      <c r="F228" s="19">
        <v>125494</v>
      </c>
      <c r="G228" s="19">
        <v>-13008</v>
      </c>
      <c r="H228" s="19">
        <v>-35958</v>
      </c>
      <c r="I228" s="25">
        <f t="shared" si="53"/>
        <v>-0.025081697921716477</v>
      </c>
    </row>
    <row r="229" spans="1:9" ht="26.25">
      <c r="A229" s="35"/>
      <c r="B229" s="26" t="s">
        <v>15</v>
      </c>
      <c r="C229" s="12">
        <v>7</v>
      </c>
      <c r="D229" s="27">
        <v>287721</v>
      </c>
      <c r="E229" s="27">
        <f>249687+56464</f>
        <v>306151</v>
      </c>
      <c r="F229" s="27">
        <v>183</v>
      </c>
      <c r="G229" s="27">
        <v>-19343</v>
      </c>
      <c r="H229" s="27">
        <v>-19224</v>
      </c>
      <c r="I229" s="25">
        <f t="shared" si="53"/>
        <v>-0.0668147267665551</v>
      </c>
    </row>
    <row r="230" spans="1:9" s="31" customFormat="1" ht="21" customHeight="1">
      <c r="A230" s="35"/>
      <c r="B230" s="28" t="s">
        <v>19</v>
      </c>
      <c r="C230" s="29">
        <f aca="true" t="shared" si="55" ref="C230:H230">C228-C229</f>
        <v>135</v>
      </c>
      <c r="D230" s="30">
        <f t="shared" si="55"/>
        <v>1145914</v>
      </c>
      <c r="E230" s="30">
        <f t="shared" si="55"/>
        <v>1015214</v>
      </c>
      <c r="F230" s="30">
        <f t="shared" si="55"/>
        <v>125311</v>
      </c>
      <c r="G230" s="30">
        <f t="shared" si="55"/>
        <v>6335</v>
      </c>
      <c r="H230" s="30">
        <f t="shared" si="55"/>
        <v>-16734</v>
      </c>
      <c r="I230" s="25">
        <f t="shared" si="53"/>
        <v>-0.014603190117233928</v>
      </c>
    </row>
    <row r="231" spans="1:9" ht="33" customHeight="1">
      <c r="A231" s="33" t="s">
        <v>169</v>
      </c>
      <c r="B231" s="32" t="s">
        <v>170</v>
      </c>
      <c r="C231" s="12">
        <v>126</v>
      </c>
      <c r="D231" s="27">
        <v>1397785</v>
      </c>
      <c r="E231" s="27">
        <v>1288250</v>
      </c>
      <c r="F231" s="27">
        <v>122220</v>
      </c>
      <c r="G231" s="27">
        <v>-16146</v>
      </c>
      <c r="H231" s="27">
        <v>-38293</v>
      </c>
      <c r="I231" s="25">
        <f t="shared" si="53"/>
        <v>-0.027395486430316536</v>
      </c>
    </row>
    <row r="232" spans="1:9" ht="26.25">
      <c r="A232" s="33"/>
      <c r="B232" s="26" t="s">
        <v>15</v>
      </c>
      <c r="C232" s="12">
        <v>7</v>
      </c>
      <c r="D232" s="27">
        <v>279977</v>
      </c>
      <c r="E232" s="27">
        <f>241885+56464</f>
        <v>298349</v>
      </c>
      <c r="F232" s="27">
        <v>183</v>
      </c>
      <c r="G232" s="27">
        <v>-19267</v>
      </c>
      <c r="H232" s="27">
        <v>-19224</v>
      </c>
      <c r="I232" s="25">
        <f t="shared" si="53"/>
        <v>-0.06866278301431904</v>
      </c>
    </row>
    <row r="233" spans="1:9" s="31" customFormat="1" ht="21" customHeight="1">
      <c r="A233" s="33"/>
      <c r="B233" s="28" t="s">
        <v>19</v>
      </c>
      <c r="C233" s="29">
        <f aca="true" t="shared" si="56" ref="C233:H233">C231-C232</f>
        <v>119</v>
      </c>
      <c r="D233" s="30">
        <f t="shared" si="56"/>
        <v>1117808</v>
      </c>
      <c r="E233" s="30">
        <f t="shared" si="56"/>
        <v>989901</v>
      </c>
      <c r="F233" s="30">
        <f t="shared" si="56"/>
        <v>122037</v>
      </c>
      <c r="G233" s="30">
        <f t="shared" si="56"/>
        <v>3121</v>
      </c>
      <c r="H233" s="30">
        <f t="shared" si="56"/>
        <v>-19069</v>
      </c>
      <c r="I233" s="25">
        <f t="shared" si="53"/>
        <v>-0.017059280305741237</v>
      </c>
    </row>
    <row r="234" spans="1:9" ht="33" customHeight="1">
      <c r="A234" s="33" t="s">
        <v>171</v>
      </c>
      <c r="B234" s="32" t="s">
        <v>172</v>
      </c>
      <c r="C234" s="12">
        <v>5</v>
      </c>
      <c r="D234" s="27">
        <v>23604</v>
      </c>
      <c r="E234" s="27">
        <v>20813</v>
      </c>
      <c r="F234" s="27">
        <v>3159</v>
      </c>
      <c r="G234" s="27">
        <v>3159</v>
      </c>
      <c r="H234" s="27">
        <v>2257</v>
      </c>
      <c r="I234" s="25">
        <f t="shared" si="53"/>
        <v>0.09561938654465345</v>
      </c>
    </row>
    <row r="235" spans="1:9" ht="26.25">
      <c r="A235" s="33"/>
      <c r="B235" s="26" t="s">
        <v>15</v>
      </c>
      <c r="C235" s="12">
        <v>0</v>
      </c>
      <c r="D235" s="27" t="s">
        <v>26</v>
      </c>
      <c r="E235" s="27" t="s">
        <v>26</v>
      </c>
      <c r="F235" s="27" t="s">
        <v>26</v>
      </c>
      <c r="G235" s="27" t="s">
        <v>26</v>
      </c>
      <c r="H235" s="27" t="s">
        <v>26</v>
      </c>
      <c r="I235" s="25"/>
    </row>
    <row r="236" spans="1:9" s="31" customFormat="1" ht="21" customHeight="1">
      <c r="A236" s="33"/>
      <c r="B236" s="28" t="s">
        <v>19</v>
      </c>
      <c r="C236" s="29">
        <f>C234-C235</f>
        <v>5</v>
      </c>
      <c r="D236" s="30">
        <f>D234</f>
        <v>23604</v>
      </c>
      <c r="E236" s="30">
        <f>E234</f>
        <v>20813</v>
      </c>
      <c r="F236" s="30">
        <f>F234</f>
        <v>3159</v>
      </c>
      <c r="G236" s="30">
        <f>G234</f>
        <v>3159</v>
      </c>
      <c r="H236" s="30">
        <f>H234</f>
        <v>2257</v>
      </c>
      <c r="I236" s="25">
        <f aca="true" t="shared" si="57" ref="I236:I243">H236/D236</f>
        <v>0.09561938654465345</v>
      </c>
    </row>
    <row r="237" spans="1:9" ht="31.5" customHeight="1">
      <c r="A237" s="33" t="s">
        <v>173</v>
      </c>
      <c r="B237" s="32" t="s">
        <v>174</v>
      </c>
      <c r="C237" s="12">
        <v>11</v>
      </c>
      <c r="D237" s="27">
        <v>12246</v>
      </c>
      <c r="E237" s="27">
        <v>12302</v>
      </c>
      <c r="F237" s="27">
        <v>115</v>
      </c>
      <c r="G237" s="27">
        <v>-21</v>
      </c>
      <c r="H237" s="27">
        <v>78</v>
      </c>
      <c r="I237" s="25">
        <f t="shared" si="57"/>
        <v>0.006369426751592357</v>
      </c>
    </row>
    <row r="238" spans="1:9" ht="26.25">
      <c r="A238" s="33"/>
      <c r="B238" s="26" t="s">
        <v>15</v>
      </c>
      <c r="C238" s="12">
        <v>1</v>
      </c>
      <c r="D238" s="27">
        <v>7744</v>
      </c>
      <c r="E238" s="27">
        <f>7802+0</f>
        <v>7802</v>
      </c>
      <c r="F238" s="27">
        <v>0</v>
      </c>
      <c r="G238" s="27">
        <v>-76</v>
      </c>
      <c r="H238" s="27">
        <v>7802</v>
      </c>
      <c r="I238" s="25">
        <f t="shared" si="57"/>
        <v>1.0074896694214877</v>
      </c>
    </row>
    <row r="239" spans="1:9" s="31" customFormat="1" ht="21" customHeight="1">
      <c r="A239" s="33"/>
      <c r="B239" s="28" t="s">
        <v>19</v>
      </c>
      <c r="C239" s="29">
        <f>C237-C238</f>
        <v>10</v>
      </c>
      <c r="D239" s="30">
        <f>D237-D238</f>
        <v>4502</v>
      </c>
      <c r="E239" s="30">
        <f>E237-E238</f>
        <v>4500</v>
      </c>
      <c r="F239" s="30">
        <v>115</v>
      </c>
      <c r="G239" s="30">
        <f>G237-G238</f>
        <v>55</v>
      </c>
      <c r="H239" s="30">
        <f>H237-H238</f>
        <v>-7724</v>
      </c>
      <c r="I239" s="25">
        <f t="shared" si="57"/>
        <v>-1.7156819191470458</v>
      </c>
    </row>
    <row r="240" spans="1:9" ht="60" customHeight="1">
      <c r="A240" s="35" t="s">
        <v>175</v>
      </c>
      <c r="B240" s="23" t="s">
        <v>176</v>
      </c>
      <c r="C240" s="24">
        <v>56</v>
      </c>
      <c r="D240" s="19">
        <v>407807</v>
      </c>
      <c r="E240" s="19">
        <v>379053</v>
      </c>
      <c r="F240" s="19">
        <v>25483</v>
      </c>
      <c r="G240" s="19">
        <v>21206</v>
      </c>
      <c r="H240" s="19">
        <v>16302</v>
      </c>
      <c r="I240" s="25">
        <f t="shared" si="57"/>
        <v>0.03997479199719475</v>
      </c>
    </row>
    <row r="241" spans="1:9" ht="26.25">
      <c r="A241" s="35"/>
      <c r="B241" s="26" t="s">
        <v>15</v>
      </c>
      <c r="C241" s="12">
        <v>1</v>
      </c>
      <c r="D241" s="27">
        <v>11004</v>
      </c>
      <c r="E241" s="27">
        <f>6211+4146</f>
        <v>10357</v>
      </c>
      <c r="F241" s="27">
        <v>640</v>
      </c>
      <c r="G241" s="27">
        <v>816</v>
      </c>
      <c r="H241" s="27">
        <v>714</v>
      </c>
      <c r="I241" s="25">
        <f t="shared" si="57"/>
        <v>0.0648854961832061</v>
      </c>
    </row>
    <row r="242" spans="1:9" s="31" customFormat="1" ht="21" customHeight="1">
      <c r="A242" s="35"/>
      <c r="B242" s="28" t="s">
        <v>19</v>
      </c>
      <c r="C242" s="29">
        <f aca="true" t="shared" si="58" ref="C242:H242">C240-C241</f>
        <v>55</v>
      </c>
      <c r="D242" s="30">
        <f t="shared" si="58"/>
        <v>396803</v>
      </c>
      <c r="E242" s="30">
        <f t="shared" si="58"/>
        <v>368696</v>
      </c>
      <c r="F242" s="30">
        <f t="shared" si="58"/>
        <v>24843</v>
      </c>
      <c r="G242" s="30">
        <f t="shared" si="58"/>
        <v>20390</v>
      </c>
      <c r="H242" s="30">
        <f t="shared" si="58"/>
        <v>15588</v>
      </c>
      <c r="I242" s="25">
        <f t="shared" si="57"/>
        <v>0.03928397718767247</v>
      </c>
    </row>
    <row r="243" spans="1:9" ht="47.25" customHeight="1">
      <c r="A243" s="33" t="s">
        <v>177</v>
      </c>
      <c r="B243" s="32" t="s">
        <v>178</v>
      </c>
      <c r="C243" s="12">
        <v>10</v>
      </c>
      <c r="D243" s="27">
        <v>1319</v>
      </c>
      <c r="E243" s="27">
        <v>999</v>
      </c>
      <c r="F243" s="27">
        <v>443</v>
      </c>
      <c r="G243" s="27">
        <v>211</v>
      </c>
      <c r="H243" s="27">
        <v>173</v>
      </c>
      <c r="I243" s="25">
        <f t="shared" si="57"/>
        <v>0.13115996967399546</v>
      </c>
    </row>
    <row r="244" spans="1:9" ht="26.25">
      <c r="A244" s="33"/>
      <c r="B244" s="26" t="s">
        <v>15</v>
      </c>
      <c r="C244" s="12">
        <v>0</v>
      </c>
      <c r="D244" s="27" t="s">
        <v>26</v>
      </c>
      <c r="E244" s="27" t="s">
        <v>26</v>
      </c>
      <c r="F244" s="27" t="s">
        <v>26</v>
      </c>
      <c r="G244" s="27" t="s">
        <v>26</v>
      </c>
      <c r="H244" s="27" t="s">
        <v>26</v>
      </c>
      <c r="I244" s="25"/>
    </row>
    <row r="245" spans="1:9" s="31" customFormat="1" ht="21" customHeight="1">
      <c r="A245" s="33"/>
      <c r="B245" s="28" t="s">
        <v>19</v>
      </c>
      <c r="C245" s="29">
        <f>C243-C244</f>
        <v>10</v>
      </c>
      <c r="D245" s="30">
        <f>D243</f>
        <v>1319</v>
      </c>
      <c r="E245" s="30">
        <f>E243</f>
        <v>999</v>
      </c>
      <c r="F245" s="30">
        <v>443</v>
      </c>
      <c r="G245" s="30">
        <f>G243</f>
        <v>211</v>
      </c>
      <c r="H245" s="30">
        <f>H243</f>
        <v>173</v>
      </c>
      <c r="I245" s="25">
        <f>H245/D245</f>
        <v>0.13115996967399546</v>
      </c>
    </row>
    <row r="246" spans="1:9" ht="30.75" customHeight="1">
      <c r="A246" s="33" t="s">
        <v>179</v>
      </c>
      <c r="B246" s="32" t="s">
        <v>180</v>
      </c>
      <c r="C246" s="12">
        <v>6</v>
      </c>
      <c r="D246" s="27">
        <v>7105</v>
      </c>
      <c r="E246" s="27">
        <v>2728</v>
      </c>
      <c r="F246" s="27">
        <v>3035</v>
      </c>
      <c r="G246" s="27">
        <v>2603</v>
      </c>
      <c r="H246" s="27">
        <v>2512</v>
      </c>
      <c r="I246" s="25">
        <f>H246/D246</f>
        <v>0.35355383532723433</v>
      </c>
    </row>
    <row r="247" spans="1:9" ht="26.25">
      <c r="A247" s="33"/>
      <c r="B247" s="26" t="s">
        <v>15</v>
      </c>
      <c r="C247" s="12">
        <v>0</v>
      </c>
      <c r="D247" s="27" t="s">
        <v>26</v>
      </c>
      <c r="E247" s="27" t="s">
        <v>26</v>
      </c>
      <c r="F247" s="27" t="s">
        <v>26</v>
      </c>
      <c r="G247" s="27" t="s">
        <v>26</v>
      </c>
      <c r="H247" s="27" t="s">
        <v>26</v>
      </c>
      <c r="I247" s="25"/>
    </row>
    <row r="248" spans="1:9" s="31" customFormat="1" ht="21" customHeight="1">
      <c r="A248" s="33"/>
      <c r="B248" s="28" t="s">
        <v>19</v>
      </c>
      <c r="C248" s="29">
        <f>C246-C247</f>
        <v>6</v>
      </c>
      <c r="D248" s="30">
        <f>D246</f>
        <v>7105</v>
      </c>
      <c r="E248" s="30">
        <f>E246</f>
        <v>2728</v>
      </c>
      <c r="F248" s="30">
        <f>F246</f>
        <v>3035</v>
      </c>
      <c r="G248" s="30">
        <f>G246</f>
        <v>2603</v>
      </c>
      <c r="H248" s="30">
        <f>H246</f>
        <v>2512</v>
      </c>
      <c r="I248" s="25">
        <f>H248/D248</f>
        <v>0.35355383532723433</v>
      </c>
    </row>
    <row r="249" spans="1:9" ht="59.25" customHeight="1">
      <c r="A249" s="33" t="s">
        <v>181</v>
      </c>
      <c r="B249" s="32" t="s">
        <v>182</v>
      </c>
      <c r="C249" s="12">
        <v>1</v>
      </c>
      <c r="D249" s="27">
        <v>6671</v>
      </c>
      <c r="E249" s="27">
        <v>6477</v>
      </c>
      <c r="F249" s="27">
        <v>194</v>
      </c>
      <c r="G249" s="27">
        <v>194</v>
      </c>
      <c r="H249" s="27">
        <v>127</v>
      </c>
      <c r="I249" s="25">
        <f>H249/D249</f>
        <v>0.019037625543396792</v>
      </c>
    </row>
    <row r="250" spans="1:9" ht="26.25">
      <c r="A250" s="33"/>
      <c r="B250" s="26" t="s">
        <v>15</v>
      </c>
      <c r="C250" s="12">
        <v>0</v>
      </c>
      <c r="D250" s="27" t="s">
        <v>26</v>
      </c>
      <c r="E250" s="27" t="s">
        <v>26</v>
      </c>
      <c r="F250" s="27" t="s">
        <v>26</v>
      </c>
      <c r="G250" s="27" t="s">
        <v>26</v>
      </c>
      <c r="H250" s="27" t="s">
        <v>26</v>
      </c>
      <c r="I250" s="25"/>
    </row>
    <row r="251" spans="1:9" s="31" customFormat="1" ht="21" customHeight="1">
      <c r="A251" s="33"/>
      <c r="B251" s="28" t="s">
        <v>19</v>
      </c>
      <c r="C251" s="29">
        <f>C249-C250</f>
        <v>1</v>
      </c>
      <c r="D251" s="30">
        <f>D249</f>
        <v>6671</v>
      </c>
      <c r="E251" s="30">
        <f>E249</f>
        <v>6477</v>
      </c>
      <c r="F251" s="30">
        <v>194</v>
      </c>
      <c r="G251" s="30">
        <f>G249</f>
        <v>194</v>
      </c>
      <c r="H251" s="30">
        <f>H249</f>
        <v>127</v>
      </c>
      <c r="I251" s="25">
        <f aca="true" t="shared" si="59" ref="I251:I266">H251/D251</f>
        <v>0.019037625543396792</v>
      </c>
    </row>
    <row r="252" spans="1:9" ht="33" customHeight="1">
      <c r="A252" s="33" t="s">
        <v>183</v>
      </c>
      <c r="B252" s="32" t="s">
        <v>184</v>
      </c>
      <c r="C252" s="12">
        <v>39</v>
      </c>
      <c r="D252" s="27">
        <v>392712</v>
      </c>
      <c r="E252" s="27">
        <v>368849</v>
      </c>
      <c r="F252" s="27">
        <v>21811</v>
      </c>
      <c r="G252" s="27">
        <v>18198</v>
      </c>
      <c r="H252" s="27">
        <v>13490</v>
      </c>
      <c r="I252" s="25">
        <f t="shared" si="59"/>
        <v>0.03435087290431665</v>
      </c>
    </row>
    <row r="253" spans="1:9" ht="26.25">
      <c r="A253" s="33"/>
      <c r="B253" s="26" t="s">
        <v>15</v>
      </c>
      <c r="C253" s="12">
        <v>1</v>
      </c>
      <c r="D253" s="27">
        <v>11004</v>
      </c>
      <c r="E253" s="27">
        <f>6211+4146</f>
        <v>10357</v>
      </c>
      <c r="F253" s="27">
        <v>816</v>
      </c>
      <c r="G253" s="27">
        <v>816</v>
      </c>
      <c r="H253" s="27">
        <v>714</v>
      </c>
      <c r="I253" s="25">
        <f t="shared" si="59"/>
        <v>0.0648854961832061</v>
      </c>
    </row>
    <row r="254" spans="1:9" s="31" customFormat="1" ht="21" customHeight="1">
      <c r="A254" s="33"/>
      <c r="B254" s="28" t="s">
        <v>19</v>
      </c>
      <c r="C254" s="29">
        <f aca="true" t="shared" si="60" ref="C254:H254">C252-C253</f>
        <v>38</v>
      </c>
      <c r="D254" s="30">
        <f t="shared" si="60"/>
        <v>381708</v>
      </c>
      <c r="E254" s="30">
        <f t="shared" si="60"/>
        <v>358492</v>
      </c>
      <c r="F254" s="30">
        <f t="shared" si="60"/>
        <v>20995</v>
      </c>
      <c r="G254" s="30">
        <f t="shared" si="60"/>
        <v>17382</v>
      </c>
      <c r="H254" s="30">
        <f t="shared" si="60"/>
        <v>12776</v>
      </c>
      <c r="I254" s="25">
        <f t="shared" si="59"/>
        <v>0.033470611042996215</v>
      </c>
    </row>
    <row r="255" spans="1:9" ht="34.5" customHeight="1">
      <c r="A255" s="35" t="s">
        <v>185</v>
      </c>
      <c r="B255" s="23" t="s">
        <v>186</v>
      </c>
      <c r="C255" s="24">
        <v>280</v>
      </c>
      <c r="D255" s="19">
        <v>482110</v>
      </c>
      <c r="E255" s="19">
        <v>447772</v>
      </c>
      <c r="F255" s="19">
        <v>51023</v>
      </c>
      <c r="G255" s="19">
        <v>27128</v>
      </c>
      <c r="H255" s="19">
        <v>15553</v>
      </c>
      <c r="I255" s="25">
        <f t="shared" si="59"/>
        <v>0.03226027255190724</v>
      </c>
    </row>
    <row r="256" spans="1:9" ht="33" customHeight="1">
      <c r="A256" s="35"/>
      <c r="B256" s="26" t="s">
        <v>15</v>
      </c>
      <c r="C256" s="12">
        <v>22</v>
      </c>
      <c r="D256" s="27">
        <v>90150</v>
      </c>
      <c r="E256" s="27">
        <f>70809+22764</f>
        <v>93573</v>
      </c>
      <c r="F256" s="27">
        <v>12402</v>
      </c>
      <c r="G256" s="27">
        <v>-4031</v>
      </c>
      <c r="H256" s="27">
        <v>-8603</v>
      </c>
      <c r="I256" s="25">
        <f t="shared" si="59"/>
        <v>-0.09542983915696063</v>
      </c>
    </row>
    <row r="257" spans="1:9" s="31" customFormat="1" ht="21" customHeight="1">
      <c r="A257" s="35"/>
      <c r="B257" s="28" t="s">
        <v>19</v>
      </c>
      <c r="C257" s="29">
        <f aca="true" t="shared" si="61" ref="C257:H257">C255-C256</f>
        <v>258</v>
      </c>
      <c r="D257" s="30">
        <f t="shared" si="61"/>
        <v>391960</v>
      </c>
      <c r="E257" s="30">
        <f t="shared" si="61"/>
        <v>354199</v>
      </c>
      <c r="F257" s="30">
        <f t="shared" si="61"/>
        <v>38621</v>
      </c>
      <c r="G257" s="30">
        <f t="shared" si="61"/>
        <v>31159</v>
      </c>
      <c r="H257" s="30">
        <f t="shared" si="61"/>
        <v>24156</v>
      </c>
      <c r="I257" s="25">
        <f t="shared" si="59"/>
        <v>0.0616287376262884</v>
      </c>
    </row>
    <row r="258" spans="1:9" ht="30.75" customHeight="1">
      <c r="A258" s="33" t="s">
        <v>187</v>
      </c>
      <c r="B258" s="32" t="s">
        <v>188</v>
      </c>
      <c r="C258" s="12">
        <v>184</v>
      </c>
      <c r="D258" s="27">
        <v>72780</v>
      </c>
      <c r="E258" s="27">
        <v>63072</v>
      </c>
      <c r="F258" s="27">
        <v>15901</v>
      </c>
      <c r="G258" s="27">
        <v>13538</v>
      </c>
      <c r="H258" s="27">
        <v>9643</v>
      </c>
      <c r="I258" s="25">
        <f t="shared" si="59"/>
        <v>0.13249519098653476</v>
      </c>
    </row>
    <row r="259" spans="1:9" ht="26.25">
      <c r="A259" s="33"/>
      <c r="B259" s="26" t="s">
        <v>15</v>
      </c>
      <c r="C259" s="12">
        <v>18</v>
      </c>
      <c r="D259" s="27">
        <v>7440</v>
      </c>
      <c r="E259" s="27">
        <f>2503+3873</f>
        <v>6376</v>
      </c>
      <c r="F259" s="27">
        <v>9000</v>
      </c>
      <c r="G259" s="27">
        <v>8565</v>
      </c>
      <c r="H259" s="27">
        <v>6464</v>
      </c>
      <c r="I259" s="25">
        <f t="shared" si="59"/>
        <v>0.8688172043010752</v>
      </c>
    </row>
    <row r="260" spans="1:9" s="31" customFormat="1" ht="21" customHeight="1">
      <c r="A260" s="33"/>
      <c r="B260" s="28" t="s">
        <v>19</v>
      </c>
      <c r="C260" s="29">
        <f aca="true" t="shared" si="62" ref="C260:H260">C258-C259</f>
        <v>166</v>
      </c>
      <c r="D260" s="30">
        <f t="shared" si="62"/>
        <v>65340</v>
      </c>
      <c r="E260" s="30">
        <f t="shared" si="62"/>
        <v>56696</v>
      </c>
      <c r="F260" s="30">
        <f t="shared" si="62"/>
        <v>6901</v>
      </c>
      <c r="G260" s="30">
        <f t="shared" si="62"/>
        <v>4973</v>
      </c>
      <c r="H260" s="30">
        <f t="shared" si="62"/>
        <v>3179</v>
      </c>
      <c r="I260" s="25">
        <f t="shared" si="59"/>
        <v>0.04865319865319866</v>
      </c>
    </row>
    <row r="261" spans="1:9" ht="44.25" customHeight="1">
      <c r="A261" s="33" t="s">
        <v>189</v>
      </c>
      <c r="B261" s="32" t="s">
        <v>190</v>
      </c>
      <c r="C261" s="12">
        <v>45</v>
      </c>
      <c r="D261" s="27">
        <v>200130</v>
      </c>
      <c r="E261" s="27">
        <v>173763</v>
      </c>
      <c r="F261" s="27">
        <v>28104</v>
      </c>
      <c r="G261" s="27">
        <v>25564</v>
      </c>
      <c r="H261" s="27">
        <v>21051</v>
      </c>
      <c r="I261" s="25">
        <f t="shared" si="59"/>
        <v>0.10518662869135062</v>
      </c>
    </row>
    <row r="262" spans="1:9" ht="26.25">
      <c r="A262" s="33"/>
      <c r="B262" s="26" t="s">
        <v>15</v>
      </c>
      <c r="C262" s="12">
        <v>1</v>
      </c>
      <c r="D262" s="27">
        <v>8211</v>
      </c>
      <c r="E262" s="27">
        <f>1867+2856</f>
        <v>4723</v>
      </c>
      <c r="F262" s="27">
        <v>3402</v>
      </c>
      <c r="G262" s="27">
        <v>3402</v>
      </c>
      <c r="H262" s="27">
        <v>2638</v>
      </c>
      <c r="I262" s="25">
        <f t="shared" si="59"/>
        <v>0.32127633662160515</v>
      </c>
    </row>
    <row r="263" spans="1:9" s="31" customFormat="1" ht="21" customHeight="1">
      <c r="A263" s="33"/>
      <c r="B263" s="28" t="s">
        <v>19</v>
      </c>
      <c r="C263" s="29">
        <f>C261-C262</f>
        <v>44</v>
      </c>
      <c r="D263" s="30">
        <f>D261-D262</f>
        <v>191919</v>
      </c>
      <c r="E263" s="30">
        <f>E261-E262</f>
        <v>169040</v>
      </c>
      <c r="F263" s="30">
        <v>22162</v>
      </c>
      <c r="G263" s="30">
        <f>G261-G262</f>
        <v>22162</v>
      </c>
      <c r="H263" s="30">
        <f>H261-H262</f>
        <v>18413</v>
      </c>
      <c r="I263" s="25">
        <f t="shared" si="59"/>
        <v>0.09594151699414857</v>
      </c>
    </row>
    <row r="264" spans="1:9" ht="31.5" customHeight="1">
      <c r="A264" s="33" t="s">
        <v>191</v>
      </c>
      <c r="B264" s="32" t="s">
        <v>192</v>
      </c>
      <c r="C264" s="12">
        <v>51</v>
      </c>
      <c r="D264" s="27">
        <v>209200</v>
      </c>
      <c r="E264" s="27">
        <v>210937</v>
      </c>
      <c r="F264" s="27">
        <v>7018</v>
      </c>
      <c r="G264" s="27">
        <v>-11974</v>
      </c>
      <c r="H264" s="27">
        <v>-15141</v>
      </c>
      <c r="I264" s="25">
        <f t="shared" si="59"/>
        <v>-0.07237571701720841</v>
      </c>
    </row>
    <row r="265" spans="1:9" ht="26.25">
      <c r="A265" s="33"/>
      <c r="B265" s="26" t="s">
        <v>15</v>
      </c>
      <c r="C265" s="12">
        <v>4</v>
      </c>
      <c r="D265" s="27">
        <v>74499</v>
      </c>
      <c r="E265" s="27">
        <f>66439+16035</f>
        <v>82474</v>
      </c>
      <c r="F265" s="27">
        <v>0</v>
      </c>
      <c r="G265" s="27">
        <v>-15998</v>
      </c>
      <c r="H265" s="27">
        <v>-17705</v>
      </c>
      <c r="I265" s="25">
        <f t="shared" si="59"/>
        <v>-0.23765419670062685</v>
      </c>
    </row>
    <row r="266" spans="1:9" s="31" customFormat="1" ht="21" customHeight="1">
      <c r="A266" s="33"/>
      <c r="B266" s="28" t="s">
        <v>19</v>
      </c>
      <c r="C266" s="29">
        <f aca="true" t="shared" si="63" ref="C266:H266">C264-C265</f>
        <v>47</v>
      </c>
      <c r="D266" s="30">
        <f t="shared" si="63"/>
        <v>134701</v>
      </c>
      <c r="E266" s="30">
        <f t="shared" si="63"/>
        <v>128463</v>
      </c>
      <c r="F266" s="30">
        <f t="shared" si="63"/>
        <v>7018</v>
      </c>
      <c r="G266" s="30">
        <f t="shared" si="63"/>
        <v>4024</v>
      </c>
      <c r="H266" s="30">
        <f t="shared" si="63"/>
        <v>2564</v>
      </c>
      <c r="I266" s="25">
        <f t="shared" si="59"/>
        <v>0.019034751041194942</v>
      </c>
    </row>
    <row r="267" spans="1:8" ht="46.5" customHeight="1">
      <c r="A267" s="34" t="s">
        <v>193</v>
      </c>
      <c r="B267" s="34"/>
      <c r="C267" s="34"/>
      <c r="D267" s="34"/>
      <c r="E267" s="34"/>
      <c r="F267" s="34"/>
      <c r="G267" s="34"/>
      <c r="H267" s="34"/>
    </row>
    <row r="268" spans="1:8" ht="12.75">
      <c r="A268" s="34"/>
      <c r="B268" s="34"/>
      <c r="C268" s="34"/>
      <c r="D268" s="34"/>
      <c r="E268" s="34"/>
      <c r="F268" s="34"/>
      <c r="G268" s="34"/>
      <c r="H268" s="34"/>
    </row>
    <row r="269" spans="1:8" ht="12.75">
      <c r="A269" s="34"/>
      <c r="B269" s="34"/>
      <c r="C269" s="34"/>
      <c r="D269" s="34"/>
      <c r="E269" s="34"/>
      <c r="F269" s="34"/>
      <c r="G269" s="34"/>
      <c r="H269" s="34"/>
    </row>
    <row r="270" spans="1:8" ht="12.75">
      <c r="A270" s="34"/>
      <c r="B270" s="34"/>
      <c r="C270" s="34"/>
      <c r="D270" s="34"/>
      <c r="E270" s="34"/>
      <c r="F270" s="34"/>
      <c r="G270" s="34"/>
      <c r="H270" s="34"/>
    </row>
  </sheetData>
  <sheetProtection selectLockedCells="1" selectUnlockedCells="1"/>
  <mergeCells count="98">
    <mergeCell ref="G1:I1"/>
    <mergeCell ref="A2:I2"/>
    <mergeCell ref="A4:A5"/>
    <mergeCell ref="B4:B5"/>
    <mergeCell ref="C4:C5"/>
    <mergeCell ref="D4:E4"/>
    <mergeCell ref="F4:F5"/>
    <mergeCell ref="G4:G5"/>
    <mergeCell ref="H4:H5"/>
    <mergeCell ref="I4:I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7"/>
    <mergeCell ref="A168:A170"/>
    <mergeCell ref="A171:A173"/>
    <mergeCell ref="A174:A176"/>
    <mergeCell ref="A177:A179"/>
    <mergeCell ref="A180:A182"/>
    <mergeCell ref="A183:A185"/>
    <mergeCell ref="A186:A188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213:A215"/>
    <mergeCell ref="A216:A218"/>
    <mergeCell ref="A219:A221"/>
    <mergeCell ref="A222:A224"/>
    <mergeCell ref="A225:A227"/>
    <mergeCell ref="A228:A230"/>
    <mergeCell ref="A231:A233"/>
    <mergeCell ref="A234:A236"/>
    <mergeCell ref="A237:A239"/>
    <mergeCell ref="A240:A242"/>
    <mergeCell ref="A243:A245"/>
    <mergeCell ref="A246:A248"/>
    <mergeCell ref="A249:A251"/>
    <mergeCell ref="A252:A254"/>
    <mergeCell ref="A255:A257"/>
    <mergeCell ref="A258:A260"/>
    <mergeCell ref="A261:A263"/>
    <mergeCell ref="A264:A266"/>
    <mergeCell ref="A267:H270"/>
  </mergeCells>
  <printOptions/>
  <pageMargins left="0.9840277777777777" right="0.19652777777777777" top="0.55" bottom="0.5298611111111111" header="0.3798611111111111" footer="0.5118055555555555"/>
  <pageSetup horizontalDpi="300" verticalDpi="300" orientation="portrait" pageOrder="overThenDown" paperSize="9" scale="80" r:id="rId1"/>
  <headerFooter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2020-12-03T07:46:15Z</cp:lastPrinted>
  <dcterms:created xsi:type="dcterms:W3CDTF">2020-12-04T11:16:29Z</dcterms:created>
  <dcterms:modified xsi:type="dcterms:W3CDTF">2020-12-04T11:25:09Z</dcterms:modified>
  <cp:category/>
  <cp:version/>
  <cp:contentType/>
  <cp:contentStatus/>
</cp:coreProperties>
</file>