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18" activeTab="0"/>
  </bookViews>
  <sheets>
    <sheet name="таблица СЭР 2021" sheetId="1" r:id="rId1"/>
  </sheets>
  <definedNames>
    <definedName name="Excel_BuiltIn_Print_Area" localSheetId="0">'таблица СЭР 2021'!$A$1:$A$164</definedName>
    <definedName name="Excel_BuiltIn_Print_Titles" localSheetId="0">'таблица СЭР 2021'!$A$2:$GI$2</definedName>
    <definedName name="Excel_BuiltIn_Print_Titles" localSheetId="0">'таблица СЭР 2021'!$A$2:$GF$2</definedName>
    <definedName name="_xlnm.Print_Titles" localSheetId="0">'таблица СЭР 2021'!$2:$2</definedName>
    <definedName name="_xlnm.Print_Area" localSheetId="0">'таблица СЭР 2021'!$A$1:$C$170</definedName>
  </definedNames>
  <calcPr fullCalcOnLoad="1"/>
</workbook>
</file>

<file path=xl/sharedStrings.xml><?xml version="1.0" encoding="utf-8"?>
<sst xmlns="http://schemas.openxmlformats.org/spreadsheetml/2006/main" count="177" uniqueCount="145">
  <si>
    <t>Наименование показателя</t>
  </si>
  <si>
    <t>Январь-сентябрь
2021 года</t>
  </si>
  <si>
    <t>Темп роста к  январю-сентябрю 2020 года</t>
  </si>
  <si>
    <t>Количество хозяйствующих субъектов в городе Орле - всего</t>
  </si>
  <si>
    <t>в том числе:</t>
  </si>
  <si>
    <t>количество хозяйствующих субъектов, зарегистрированных в АС ГС ОФСН Орелстата на конец периода - всего, ед.</t>
  </si>
  <si>
    <t>из них:</t>
  </si>
  <si>
    <t>юридические лица</t>
  </si>
  <si>
    <t>индивидуальные предприниматели</t>
  </si>
  <si>
    <t>количество самозанятых (налогоплательщики НПД)</t>
  </si>
  <si>
    <t>Оборот крупных и средних предприятий города Орла по всем видам экономической деятельности, млн.рублей</t>
  </si>
  <si>
    <r>
      <t xml:space="preserve">Отгружено товаров </t>
    </r>
    <r>
      <rPr>
        <b/>
        <u val="single"/>
        <sz val="11"/>
        <color indexed="48"/>
        <rFont val="Arial"/>
        <family val="2"/>
      </rPr>
      <t>собственного производства</t>
    </r>
    <r>
      <rPr>
        <b/>
        <sz val="11"/>
        <color indexed="48"/>
        <rFont val="Arial"/>
        <family val="2"/>
      </rPr>
      <t xml:space="preserve">, выполнено работ, и услуг собственными силами, </t>
    </r>
    <r>
      <rPr>
        <b/>
        <u val="single"/>
        <sz val="11"/>
        <color indexed="48"/>
        <rFont val="Arial"/>
        <family val="2"/>
      </rPr>
      <t>во всех видах экономической деятельности</t>
    </r>
    <r>
      <rPr>
        <b/>
        <sz val="11"/>
        <color indexed="48"/>
        <rFont val="Arial"/>
        <family val="2"/>
      </rPr>
      <t>, млн. руб.</t>
    </r>
  </si>
  <si>
    <t>Промышленность</t>
  </si>
  <si>
    <r>
      <t xml:space="preserve">Отгружено товаров собственного производства (по крупным и средним предприятиям </t>
    </r>
    <r>
      <rPr>
        <b/>
        <sz val="11"/>
        <rFont val="Arial"/>
        <family val="2"/>
      </rPr>
      <t>промышленности</t>
    </r>
    <r>
      <rPr>
        <sz val="11"/>
        <rFont val="Arial"/>
        <family val="2"/>
      </rPr>
      <t>), млн. руб.</t>
    </r>
  </si>
  <si>
    <t>водоснабжение; водоотведение, организация сбора и утилизации отходов, деятельность по ликвидации загрязнений</t>
  </si>
  <si>
    <t>обеспечение электрической энергией, газом и паром; кондиционирование воздуха</t>
  </si>
  <si>
    <t>обрабатывающие производства</t>
  </si>
  <si>
    <t xml:space="preserve">    в том числе:</t>
  </si>
  <si>
    <t>производство пищевых продуктов</t>
  </si>
  <si>
    <t>2,3 р.</t>
  </si>
  <si>
    <t>производство одежды</t>
  </si>
  <si>
    <t>производство резиновых и пластмассовых изделий</t>
  </si>
  <si>
    <t>…</t>
  </si>
  <si>
    <t>производство химических веществ и химических продуктов</t>
  </si>
  <si>
    <t>производство прочей неметаллической минеральной продукции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</si>
  <si>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</si>
  <si>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</si>
  <si>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машин и оборудования, не включенных в другие группировки</t>
  </si>
  <si>
    <t>производство электрического оборудования</t>
  </si>
  <si>
    <t>Индекс цен предприятий - производителей на промышленную продукцию (к соответствующему периоду предудыщего года)</t>
  </si>
  <si>
    <t>Инвестиции в основной капитал (отчетность ежеквартальная)</t>
  </si>
  <si>
    <t>Инвестиции в основной капитал, млн. руб.</t>
  </si>
  <si>
    <t>х</t>
  </si>
  <si>
    <t>жилищное строительство</t>
  </si>
  <si>
    <t>инвестиции  по источникам финансирования:</t>
  </si>
  <si>
    <t>бюджетные инвестиции</t>
  </si>
  <si>
    <t>внебюджетные фонды</t>
  </si>
  <si>
    <t>частные инвестиции</t>
  </si>
  <si>
    <t>Строительство</t>
  </si>
  <si>
    <t>Объем подрядных работ в строительстве по крупным и средним предприятиям, млн. руб.</t>
  </si>
  <si>
    <t>Введено в действие общей площади  жилых домов, тыс. кв. м</t>
  </si>
  <si>
    <t>МКД</t>
  </si>
  <si>
    <t>ИЖС</t>
  </si>
  <si>
    <t>Количество квартир во введенных домах- всего</t>
  </si>
  <si>
    <t>индивидуальные жилые дома</t>
  </si>
  <si>
    <t>Средняя стоимость строительства 1 кв. м общей площади отдельно стоящих жилых домов квартирного типа без пристроек, надстроек и встроенных помещений, рублей</t>
  </si>
  <si>
    <t>Потребительский рынок</t>
  </si>
  <si>
    <t>Оборот розничной торговли по крупным и средним организациям, млн. руб.</t>
  </si>
  <si>
    <t>непродовольственные товары</t>
  </si>
  <si>
    <t>продовольственные товары</t>
  </si>
  <si>
    <t>Доля продовольственных товаров в обороте, %</t>
  </si>
  <si>
    <t>Оборот общественного питания по крупным и средним организациям, млн. руб.</t>
  </si>
  <si>
    <t>Транспорт</t>
  </si>
  <si>
    <t>Перевезено грузов крупными и средними предприятиями на коммерческой основе, тыс. тонн</t>
  </si>
  <si>
    <t>Грузооборот автомобильного транспорта (по крупным и средним предприятиям), тыс. тонно-км</t>
  </si>
  <si>
    <t xml:space="preserve">Финансы </t>
  </si>
  <si>
    <t>Прибыль рентабельных предприятий (по крупным и средним предприятиям), млн. руб.</t>
  </si>
  <si>
    <t>Убыток (по крупным и средним организациям), млн. руб.</t>
  </si>
  <si>
    <t>Сальдированный финансовый результат (прибыль-убыток) по крупным и средним предприятиям, млн.руб.</t>
  </si>
  <si>
    <t>Налоги и сборы</t>
  </si>
  <si>
    <t>Поступление налогов и сборов в бюджетную систему РФ по городу Орлу, всего, млн.руб.</t>
  </si>
  <si>
    <t xml:space="preserve">  из них:</t>
  </si>
  <si>
    <t xml:space="preserve">  в территориальный бюджет</t>
  </si>
  <si>
    <t xml:space="preserve">     в том числе в бюджет города</t>
  </si>
  <si>
    <t>Поступление основных налогов, млн. руб.:</t>
  </si>
  <si>
    <t>Налог на прибыль</t>
  </si>
  <si>
    <t>2,1 р.</t>
  </si>
  <si>
    <t>НДФЛ</t>
  </si>
  <si>
    <t>НДС</t>
  </si>
  <si>
    <t>Акцизы</t>
  </si>
  <si>
    <t>Налоги на имущество</t>
  </si>
  <si>
    <t>транспортный налог</t>
  </si>
  <si>
    <t>налог на имущество организаций</t>
  </si>
  <si>
    <t>земельный налог</t>
  </si>
  <si>
    <t>налог на имущество физлиц</t>
  </si>
  <si>
    <t>Специализированные режимы (основные плательщики - ССМП) - всего,</t>
  </si>
  <si>
    <t>ЕНВД</t>
  </si>
  <si>
    <t>УСН</t>
  </si>
  <si>
    <t>патент</t>
  </si>
  <si>
    <t>сельхозналог</t>
  </si>
  <si>
    <t>Госпошлина</t>
  </si>
  <si>
    <t>Бюджет города</t>
  </si>
  <si>
    <t>Доходы, всего, млн. руб.</t>
  </si>
  <si>
    <t xml:space="preserve">налоговые и неналоговые доходы </t>
  </si>
  <si>
    <t>Расходы, всего, млн. руб.</t>
  </si>
  <si>
    <t xml:space="preserve">      в том числе:</t>
  </si>
  <si>
    <t>общегосударственные вопросы</t>
  </si>
  <si>
    <r>
      <t xml:space="preserve">национальная экономика </t>
    </r>
    <r>
      <rPr>
        <i/>
        <sz val="11"/>
        <rFont val="Arial"/>
        <family val="2"/>
      </rPr>
      <t>(дорожное хозяйство, транспорт)</t>
    </r>
  </si>
  <si>
    <t>жилищно-коммунальное хозяйство</t>
  </si>
  <si>
    <t>образование</t>
  </si>
  <si>
    <t>культура</t>
  </si>
  <si>
    <t>социальная политика</t>
  </si>
  <si>
    <t>физкультура и спорт</t>
  </si>
  <si>
    <t>процентные платежи по муниципальному долгу</t>
  </si>
  <si>
    <t>прочее</t>
  </si>
  <si>
    <t>Занятость и безработица</t>
  </si>
  <si>
    <t xml:space="preserve">Среднесписочная численность работников по крупным и средним организациям, чел. </t>
  </si>
  <si>
    <t>сельское,лесное хозяйство, охота, рыболовство и рыбоводство</t>
  </si>
  <si>
    <t>строительство</t>
  </si>
  <si>
    <t xml:space="preserve">торговля </t>
  </si>
  <si>
    <t>транспортировка и хранение</t>
  </si>
  <si>
    <t>деятельность гостиниц и и предприятий общепита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</si>
  <si>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</si>
  <si>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</si>
  <si>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</si>
  <si>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</si>
  <si>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</si>
  <si>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</si>
  <si>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</si>
  <si>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</si>
  <si>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</si>
  <si>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Принято работников на дополнительные введенные (созданные) рабочие места крупных, средних и некоммерческих предприятий и организаций, чел.</t>
  </si>
  <si>
    <t>Безработица официальная на конец периода, чел.</t>
  </si>
  <si>
    <t>на 1 октября 2021 года</t>
  </si>
  <si>
    <t xml:space="preserve">Доходы населения, уровень жизни </t>
  </si>
  <si>
    <t>Среднемесячная начисленная заработная плата по крупным и средним предприятиям и организациям, руб.</t>
  </si>
  <si>
    <t>деятельность гостиниц и  предприятий общепита</t>
  </si>
  <si>
    <r>
      <t xml:space="preserve">Сводный индекс потребительских цен по всем товарам и услугам </t>
    </r>
    <r>
      <rPr>
        <b/>
        <sz val="11"/>
        <rFont val="Arial"/>
        <family val="2"/>
      </rPr>
      <t>(отчетный месяц к декабрю предыдущего года)</t>
    </r>
  </si>
  <si>
    <t>отдельно по платным услугам</t>
  </si>
  <si>
    <t>по продовольственным товарам</t>
  </si>
  <si>
    <t>по непродовольственным товарам</t>
  </si>
  <si>
    <r>
      <t xml:space="preserve">Индекс потребительских цен за истекший период 
</t>
    </r>
    <r>
      <rPr>
        <b/>
        <sz val="11"/>
        <rFont val="Arial"/>
        <family val="2"/>
      </rPr>
      <t>с начала года к соответствующему периоду предыдущего года</t>
    </r>
    <r>
      <rPr>
        <sz val="11"/>
        <rFont val="Arial"/>
        <family val="2"/>
      </rPr>
      <t xml:space="preserve"> </t>
    </r>
  </si>
  <si>
    <t>Демография</t>
  </si>
  <si>
    <r>
      <t>Численность постоянного населения</t>
    </r>
    <r>
      <rPr>
        <b/>
        <sz val="11"/>
        <color indexed="48"/>
        <rFont val="Arial"/>
        <family val="2"/>
      </rPr>
      <t xml:space="preserve"> на 1 января 2021 года</t>
    </r>
    <r>
      <rPr>
        <sz val="11"/>
        <rFont val="Arial"/>
        <family val="2"/>
      </rPr>
      <t>, тыс. чел.</t>
    </r>
  </si>
  <si>
    <t xml:space="preserve">Число родившихся по данным Орелстата, чел.
</t>
  </si>
  <si>
    <t>Число умерших , чел.</t>
  </si>
  <si>
    <t>Естественный прирост (-убыль) населения с начала года, чел.</t>
  </si>
  <si>
    <t>АППГ*(-1776)</t>
  </si>
  <si>
    <t>Миграция населения:</t>
  </si>
  <si>
    <t xml:space="preserve">   в том числе:</t>
  </si>
  <si>
    <t>прибыло</t>
  </si>
  <si>
    <t>выбыло</t>
  </si>
  <si>
    <t>Миграционный прирост (-убыль)</t>
  </si>
  <si>
    <t>АППГ*: (-1752)</t>
  </si>
  <si>
    <r>
      <t>Расчетная численность постоянного населения (</t>
    </r>
    <r>
      <rPr>
        <i/>
        <u val="single"/>
        <sz val="11"/>
        <rFont val="Arial"/>
        <family val="2"/>
      </rPr>
      <t>по оценке</t>
    </r>
    <r>
      <rPr>
        <i/>
        <sz val="11"/>
        <rFont val="Arial"/>
        <family val="2"/>
      </rPr>
      <t xml:space="preserve"> с учётом естественного и миграционного прироста (-убыли), тыс. чел.</t>
    </r>
  </si>
  <si>
    <t>Число браков, ед.</t>
  </si>
  <si>
    <t>Число разводов, ед.</t>
  </si>
  <si>
    <t>9 мес. 2021 года</t>
  </si>
  <si>
    <r>
      <t>в том числе по видам деятельности</t>
    </r>
    <r>
      <rPr>
        <b/>
        <sz val="11"/>
        <color indexed="12"/>
        <rFont val="Arial"/>
        <family val="2"/>
      </rPr>
      <t>:</t>
    </r>
  </si>
  <si>
    <t xml:space="preserve">Численность пенсионеров, чел. </t>
  </si>
  <si>
    <r>
      <t xml:space="preserve">в том числе по видам деятельности </t>
    </r>
    <r>
      <rPr>
        <b/>
        <sz val="11"/>
        <color indexed="12"/>
        <rFont val="Arial"/>
        <family val="2"/>
      </rPr>
      <t>:</t>
    </r>
  </si>
  <si>
    <r>
      <t>Средний размер пенсии на конец периода, руб.</t>
    </r>
  </si>
  <si>
    <t>Основные  показатели социально-экономического развития города Орла по последним отчетным данным Орелстата за 9 месяцев 2021 года*</t>
  </si>
  <si>
    <t>** АППГ - аналогичный показатель прошлого года</t>
  </si>
  <si>
    <t>* Подготовлено по оперативным данным Орелстата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</si>
</sst>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  <numFmt numFmtId="166" formatCode="0.00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"/>
      <family val="2"/>
    </font>
    <font>
      <b/>
      <u val="single"/>
      <sz val="11"/>
      <color indexed="4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4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i/>
      <u val="single"/>
      <sz val="11"/>
      <name val="Arial"/>
      <family val="2"/>
    </font>
    <font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0">
    <xf numFmtId="0" fontId="0" fillId="0" borderId="0" xfId="0" applyAlignment="1">
      <alignment/>
    </xf>
    <xf numFmtId="2" fontId="18" fillId="0" borderId="0" xfId="0" applyNumberFormat="1" applyFont="1" applyFill="1" applyAlignment="1">
      <alignment vertical="top" wrapText="1"/>
    </xf>
    <xf numFmtId="2" fontId="18" fillId="0" borderId="0" xfId="0" applyNumberFormat="1" applyFont="1" applyFill="1" applyAlignment="1">
      <alignment horizontal="right" vertical="top" wrapText="1"/>
    </xf>
    <xf numFmtId="164" fontId="18" fillId="0" borderId="0" xfId="55" applyNumberFormat="1" applyFont="1" applyFill="1" applyBorder="1" applyAlignment="1" applyProtection="1">
      <alignment horizontal="right" vertical="top" wrapText="1"/>
      <protection/>
    </xf>
    <xf numFmtId="2" fontId="25" fillId="0" borderId="0" xfId="0" applyNumberFormat="1" applyFont="1" applyFill="1" applyAlignment="1">
      <alignment vertical="top" wrapText="1"/>
    </xf>
    <xf numFmtId="2" fontId="27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wrapText="1"/>
    </xf>
    <xf numFmtId="2" fontId="18" fillId="0" borderId="0" xfId="0" applyNumberFormat="1" applyFont="1" applyFill="1" applyAlignment="1">
      <alignment horizontal="left" vertical="top" wrapText="1"/>
    </xf>
    <xf numFmtId="2" fontId="18" fillId="0" borderId="0" xfId="0" applyNumberFormat="1" applyFont="1" applyFill="1" applyBorder="1" applyAlignment="1">
      <alignment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18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top" wrapText="1" indent="1"/>
    </xf>
    <xf numFmtId="164" fontId="19" fillId="0" borderId="10" xfId="0" applyNumberFormat="1" applyFont="1" applyFill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left" vertical="top" wrapText="1"/>
    </xf>
    <xf numFmtId="2" fontId="24" fillId="0" borderId="0" xfId="0" applyNumberFormat="1" applyFont="1" applyFill="1" applyBorder="1" applyAlignment="1">
      <alignment vertical="top" wrapText="1"/>
    </xf>
    <xf numFmtId="2" fontId="24" fillId="0" borderId="0" xfId="0" applyNumberFormat="1" applyFont="1" applyFill="1" applyAlignment="1">
      <alignment vertical="top" wrapText="1"/>
    </xf>
    <xf numFmtId="2" fontId="18" fillId="0" borderId="10" xfId="0" applyNumberFormat="1" applyFont="1" applyFill="1" applyBorder="1" applyAlignment="1">
      <alignment horizontal="center" vertical="top" wrapText="1"/>
    </xf>
    <xf numFmtId="164" fontId="18" fillId="0" borderId="10" xfId="55" applyNumberFormat="1" applyFont="1" applyFill="1" applyBorder="1" applyAlignment="1" applyProtection="1">
      <alignment horizontal="center" vertical="top" wrapText="1"/>
      <protection/>
    </xf>
    <xf numFmtId="1" fontId="18" fillId="0" borderId="10" xfId="0" applyNumberFormat="1" applyFont="1" applyFill="1" applyBorder="1" applyAlignment="1">
      <alignment horizontal="right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1" fontId="18" fillId="0" borderId="10" xfId="0" applyNumberFormat="1" applyFont="1" applyFill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right" vertical="top" wrapText="1"/>
    </xf>
    <xf numFmtId="164" fontId="18" fillId="0" borderId="10" xfId="55" applyNumberFormat="1" applyFont="1" applyFill="1" applyBorder="1" applyAlignment="1" applyProtection="1">
      <alignment horizontal="right" vertical="top" wrapText="1"/>
      <protection/>
    </xf>
    <xf numFmtId="0" fontId="18" fillId="0" borderId="10" xfId="0" applyNumberFormat="1" applyFont="1" applyFill="1" applyBorder="1" applyAlignment="1">
      <alignment horizontal="left" vertical="top" wrapText="1" indent="3"/>
    </xf>
    <xf numFmtId="0" fontId="22" fillId="0" borderId="10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right" vertical="top" wrapText="1"/>
    </xf>
    <xf numFmtId="2" fontId="21" fillId="0" borderId="10" xfId="0" applyNumberFormat="1" applyFont="1" applyFill="1" applyBorder="1" applyAlignment="1">
      <alignment vertical="top" wrapText="1"/>
    </xf>
    <xf numFmtId="165" fontId="19" fillId="0" borderId="10" xfId="0" applyNumberFormat="1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horizontal="left" vertical="top" wrapText="1"/>
    </xf>
    <xf numFmtId="165" fontId="18" fillId="0" borderId="10" xfId="0" applyNumberFormat="1" applyFont="1" applyFill="1" applyBorder="1" applyAlignment="1">
      <alignment horizontal="right" vertical="top" wrapText="1"/>
    </xf>
    <xf numFmtId="2" fontId="24" fillId="0" borderId="10" xfId="0" applyNumberFormat="1" applyFont="1" applyFill="1" applyBorder="1" applyAlignment="1">
      <alignment horizontal="left" vertical="top" wrapText="1" indent="1"/>
    </xf>
    <xf numFmtId="165" fontId="18" fillId="0" borderId="10" xfId="0" applyNumberFormat="1" applyFont="1" applyFill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top" wrapText="1" indent="2"/>
    </xf>
    <xf numFmtId="1" fontId="19" fillId="0" borderId="10" xfId="0" applyNumberFormat="1" applyFont="1" applyFill="1" applyBorder="1" applyAlignment="1">
      <alignment horizontal="right" vertical="top" wrapText="1"/>
    </xf>
    <xf numFmtId="165" fontId="19" fillId="0" borderId="10" xfId="0" applyNumberFormat="1" applyFont="1" applyFill="1" applyBorder="1" applyAlignment="1">
      <alignment vertical="top" wrapText="1"/>
    </xf>
    <xf numFmtId="164" fontId="18" fillId="0" borderId="10" xfId="55" applyNumberFormat="1" applyFont="1" applyFill="1" applyBorder="1" applyAlignment="1" applyProtection="1">
      <alignment vertical="top" wrapText="1"/>
      <protection/>
    </xf>
    <xf numFmtId="164" fontId="1" fillId="0" borderId="10" xfId="55" applyNumberFormat="1" applyFill="1" applyBorder="1" applyAlignment="1" applyProtection="1">
      <alignment horizontal="right" vertical="top" wrapText="1"/>
      <protection/>
    </xf>
    <xf numFmtId="2" fontId="18" fillId="0" borderId="10" xfId="0" applyNumberFormat="1" applyFont="1" applyFill="1" applyBorder="1" applyAlignment="1">
      <alignment horizontal="left" vertical="top" wrapText="1" indent="3"/>
    </xf>
    <xf numFmtId="2" fontId="18" fillId="0" borderId="10" xfId="0" applyNumberFormat="1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right" vertical="top" wrapText="1"/>
    </xf>
    <xf numFmtId="164" fontId="29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vertical="top" wrapText="1"/>
    </xf>
    <xf numFmtId="1" fontId="25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2"/>
  <sheetViews>
    <sheetView tabSelected="1" view="pageBreakPreview" zoomScale="115" zoomScaleNormal="85" zoomScaleSheetLayoutView="115" workbookViewId="0" topLeftCell="A1">
      <pane xSplit="1" ySplit="2" topLeftCell="B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D5" sqref="D5"/>
    </sheetView>
  </sheetViews>
  <sheetFormatPr defaultColWidth="9.00390625" defaultRowHeight="12.75"/>
  <cols>
    <col min="1" max="1" width="51.50390625" style="1" customWidth="1"/>
    <col min="2" max="2" width="20.50390625" style="2" customWidth="1"/>
    <col min="3" max="3" width="20.50390625" style="3" customWidth="1"/>
    <col min="4" max="188" width="8.375" style="1" customWidth="1"/>
    <col min="189" max="191" width="11.50390625" style="6" customWidth="1"/>
    <col min="192" max="16384" width="11.50390625" style="7" customWidth="1"/>
  </cols>
  <sheetData>
    <row r="1" spans="1:3" ht="48" customHeight="1">
      <c r="A1" s="10" t="s">
        <v>142</v>
      </c>
      <c r="B1" s="10"/>
      <c r="C1" s="10"/>
    </row>
    <row r="2" spans="1:3" ht="41.25">
      <c r="A2" s="20" t="s">
        <v>0</v>
      </c>
      <c r="B2" s="20" t="s">
        <v>1</v>
      </c>
      <c r="C2" s="21" t="s">
        <v>2</v>
      </c>
    </row>
    <row r="3" spans="1:3" ht="27">
      <c r="A3" s="17" t="s">
        <v>3</v>
      </c>
      <c r="B3" s="22">
        <f>B5+B9</f>
        <v>21527</v>
      </c>
      <c r="C3" s="23">
        <f>B3/(B5/C5)</f>
        <v>1.3010779072343976</v>
      </c>
    </row>
    <row r="4" spans="1:3" ht="13.5">
      <c r="A4" s="17" t="s">
        <v>4</v>
      </c>
      <c r="B4" s="20"/>
      <c r="C4" s="21"/>
    </row>
    <row r="5" spans="1:3" ht="51" customHeight="1">
      <c r="A5" s="13" t="s">
        <v>5</v>
      </c>
      <c r="B5" s="24">
        <f>B7+B8</f>
        <v>15507</v>
      </c>
      <c r="C5" s="23">
        <f>B5/(B7/C7+B8/C8)</f>
        <v>0.9372330147017144</v>
      </c>
    </row>
    <row r="6" spans="1:3" ht="13.5">
      <c r="A6" s="25" t="s">
        <v>6</v>
      </c>
      <c r="B6" s="26"/>
      <c r="C6" s="27"/>
    </row>
    <row r="7" spans="1:3" ht="13.5">
      <c r="A7" s="28" t="s">
        <v>7</v>
      </c>
      <c r="B7" s="29">
        <v>7737</v>
      </c>
      <c r="C7" s="27">
        <v>0.972</v>
      </c>
    </row>
    <row r="8" spans="1:3" ht="13.5">
      <c r="A8" s="28" t="s">
        <v>8</v>
      </c>
      <c r="B8" s="29">
        <v>7770</v>
      </c>
      <c r="C8" s="27">
        <v>0.905</v>
      </c>
    </row>
    <row r="9" spans="1:3" ht="18" customHeight="1">
      <c r="A9" s="13" t="s">
        <v>9</v>
      </c>
      <c r="B9" s="30">
        <v>6020</v>
      </c>
      <c r="C9" s="27"/>
    </row>
    <row r="10" spans="1:3" ht="45.75" customHeight="1">
      <c r="A10" s="31" t="s">
        <v>10</v>
      </c>
      <c r="B10" s="32">
        <v>176413.9382</v>
      </c>
      <c r="C10" s="27">
        <v>1.223</v>
      </c>
    </row>
    <row r="11" spans="1:3" ht="63" customHeight="1">
      <c r="A11" s="31" t="s">
        <v>11</v>
      </c>
      <c r="B11" s="32">
        <v>79316.688</v>
      </c>
      <c r="C11" s="27">
        <v>1.25</v>
      </c>
    </row>
    <row r="12" spans="1:3" ht="22.5" customHeight="1">
      <c r="A12" s="17" t="s">
        <v>12</v>
      </c>
      <c r="B12" s="26"/>
      <c r="C12" s="27"/>
    </row>
    <row r="13" spans="1:3" ht="58.5" customHeight="1">
      <c r="A13" s="33" t="s">
        <v>13</v>
      </c>
      <c r="B13" s="34">
        <f>B15+B16+B17</f>
        <v>59057.6211</v>
      </c>
      <c r="C13" s="23">
        <f>B13/(B15/C15+B16/C16+B17/C17)</f>
        <v>1.4130357254480288</v>
      </c>
    </row>
    <row r="14" spans="1:3" ht="20.25" customHeight="1">
      <c r="A14" s="11" t="s">
        <v>4</v>
      </c>
      <c r="B14" s="26"/>
      <c r="C14" s="27"/>
    </row>
    <row r="15" spans="1:3" ht="45" customHeight="1">
      <c r="A15" s="33" t="s">
        <v>14</v>
      </c>
      <c r="B15" s="32">
        <v>2875.7331</v>
      </c>
      <c r="C15" s="27">
        <v>1.7</v>
      </c>
    </row>
    <row r="16" spans="1:3" ht="35.25" customHeight="1">
      <c r="A16" s="33" t="s">
        <v>15</v>
      </c>
      <c r="B16" s="32">
        <v>8446.701</v>
      </c>
      <c r="C16" s="27">
        <v>1.13</v>
      </c>
    </row>
    <row r="17" spans="1:3" ht="18.75" customHeight="1">
      <c r="A17" s="33" t="s">
        <v>16</v>
      </c>
      <c r="B17" s="26">
        <v>47735.187</v>
      </c>
      <c r="C17" s="27">
        <v>1.463</v>
      </c>
    </row>
    <row r="18" spans="1:3" ht="13.5">
      <c r="A18" s="33" t="s">
        <v>17</v>
      </c>
      <c r="B18" s="26"/>
      <c r="C18" s="27"/>
    </row>
    <row r="19" spans="1:3" s="4" customFormat="1" ht="14.25">
      <c r="A19" s="35" t="s">
        <v>18</v>
      </c>
      <c r="B19" s="32">
        <v>15788.098</v>
      </c>
      <c r="C19" s="27" t="s">
        <v>19</v>
      </c>
    </row>
    <row r="20" spans="1:3" s="4" customFormat="1" ht="14.25">
      <c r="A20" s="35" t="s">
        <v>20</v>
      </c>
      <c r="B20" s="26">
        <v>493.578</v>
      </c>
      <c r="C20" s="27">
        <v>1.36</v>
      </c>
    </row>
    <row r="21" spans="1:3" s="4" customFormat="1" ht="32.25" customHeight="1">
      <c r="A21" s="35" t="s">
        <v>21</v>
      </c>
      <c r="B21" s="26" t="s">
        <v>22</v>
      </c>
      <c r="C21" s="27">
        <v>1.174</v>
      </c>
    </row>
    <row r="22" spans="1:3" s="4" customFormat="1" ht="26.25">
      <c r="A22" s="35" t="s">
        <v>23</v>
      </c>
      <c r="B22" s="26">
        <v>375.1789</v>
      </c>
      <c r="C22" s="27">
        <v>1.378</v>
      </c>
    </row>
    <row r="23" spans="1:3" s="4" customFormat="1" ht="28.5" customHeight="1">
      <c r="A23" s="35" t="s">
        <v>24</v>
      </c>
      <c r="B23" s="26" t="s">
        <v>22</v>
      </c>
      <c r="C23" s="27">
        <v>1.219</v>
      </c>
    </row>
    <row r="24" spans="1:3" s="4" customFormat="1" ht="26.25">
      <c r="A24" s="35" t="s">
        <v>25</v>
      </c>
      <c r="B24" s="34">
        <v>731.0532</v>
      </c>
      <c r="C24" s="27">
        <v>1.307</v>
      </c>
    </row>
    <row r="25" spans="1:3" s="4" customFormat="1" ht="26.25">
      <c r="A25" s="35" t="s">
        <v>26</v>
      </c>
      <c r="B25" s="32">
        <v>3347.5571</v>
      </c>
      <c r="C25" s="27">
        <v>1.273</v>
      </c>
    </row>
    <row r="26" spans="1:3" s="4" customFormat="1" ht="26.25">
      <c r="A26" s="35" t="s">
        <v>27</v>
      </c>
      <c r="B26" s="26" t="s">
        <v>22</v>
      </c>
      <c r="C26" s="27">
        <v>1.188</v>
      </c>
    </row>
    <row r="27" spans="1:3" s="4" customFormat="1" ht="21" customHeight="1">
      <c r="A27" s="35" t="s">
        <v>28</v>
      </c>
      <c r="B27" s="26">
        <v>2567.15</v>
      </c>
      <c r="C27" s="27">
        <v>1.479</v>
      </c>
    </row>
    <row r="28" spans="1:3" ht="51.75" customHeight="1">
      <c r="A28" s="33" t="s">
        <v>29</v>
      </c>
      <c r="B28" s="26"/>
      <c r="C28" s="27">
        <v>1.178</v>
      </c>
    </row>
    <row r="29" spans="1:3" ht="35.25" customHeight="1">
      <c r="A29" s="17" t="s">
        <v>30</v>
      </c>
      <c r="B29" s="16" t="s">
        <v>137</v>
      </c>
      <c r="C29" s="16"/>
    </row>
    <row r="30" spans="1:3" ht="18.75" customHeight="1">
      <c r="A30" s="33" t="s">
        <v>31</v>
      </c>
      <c r="B30" s="32">
        <v>7185.388</v>
      </c>
      <c r="C30" s="27">
        <v>1.208</v>
      </c>
    </row>
    <row r="31" spans="1:3" ht="13.5">
      <c r="A31" s="25" t="s">
        <v>4</v>
      </c>
      <c r="B31" s="32"/>
      <c r="C31" s="27"/>
    </row>
    <row r="32" spans="1:3" ht="13.5">
      <c r="A32" s="25" t="s">
        <v>33</v>
      </c>
      <c r="B32" s="32">
        <v>1100.325</v>
      </c>
      <c r="C32" s="27">
        <f>B32/964.336</f>
        <v>1.1410182757876923</v>
      </c>
    </row>
    <row r="33" spans="1:3" ht="15.75" customHeight="1">
      <c r="A33" s="33" t="s">
        <v>34</v>
      </c>
      <c r="B33" s="32"/>
      <c r="C33" s="27"/>
    </row>
    <row r="34" spans="1:3" ht="15.75" customHeight="1">
      <c r="A34" s="13" t="s">
        <v>35</v>
      </c>
      <c r="B34" s="32">
        <v>1627.9</v>
      </c>
      <c r="C34" s="27">
        <f>B34/1360.568</f>
        <v>1.1964855854319667</v>
      </c>
    </row>
    <row r="35" spans="1:3" ht="15.75" customHeight="1">
      <c r="A35" s="13" t="s">
        <v>36</v>
      </c>
      <c r="B35" s="32">
        <v>25.51</v>
      </c>
      <c r="C35" s="27">
        <f>B35/41.059</f>
        <v>0.6213010545799947</v>
      </c>
    </row>
    <row r="36" spans="1:3" ht="24" customHeight="1">
      <c r="A36" s="13" t="s">
        <v>37</v>
      </c>
      <c r="B36" s="36">
        <f>B30-B34-B35</f>
        <v>5531.977999999999</v>
      </c>
      <c r="C36" s="27">
        <f>B36/(5780.898-1360.568-41.059)</f>
        <v>1.263218923880253</v>
      </c>
    </row>
    <row r="37" spans="1:3" ht="19.5" customHeight="1">
      <c r="A37" s="17" t="s">
        <v>38</v>
      </c>
      <c r="B37" s="25"/>
      <c r="C37" s="27"/>
    </row>
    <row r="38" spans="1:3" ht="27">
      <c r="A38" s="11" t="s">
        <v>39</v>
      </c>
      <c r="B38" s="32">
        <v>2019.0559</v>
      </c>
      <c r="C38" s="27">
        <v>0.419</v>
      </c>
    </row>
    <row r="39" spans="1:3" ht="31.5" customHeight="1">
      <c r="A39" s="11" t="s">
        <v>40</v>
      </c>
      <c r="B39" s="32">
        <v>82.565</v>
      </c>
      <c r="C39" s="27">
        <v>0.914</v>
      </c>
    </row>
    <row r="40" spans="1:3" ht="13.5">
      <c r="A40" s="37" t="s">
        <v>4</v>
      </c>
      <c r="B40" s="32"/>
      <c r="C40" s="27"/>
    </row>
    <row r="41" spans="1:3" ht="13.5">
      <c r="A41" s="25" t="s">
        <v>41</v>
      </c>
      <c r="B41" s="32">
        <f>82.565-31.652</f>
        <v>50.913</v>
      </c>
      <c r="C41" s="27">
        <f>B41/(90.708-23.159)</f>
        <v>0.7537195221246797</v>
      </c>
    </row>
    <row r="42" spans="1:3" ht="13.5">
      <c r="A42" s="25" t="s">
        <v>42</v>
      </c>
      <c r="B42" s="32">
        <v>31.652</v>
      </c>
      <c r="C42" s="27">
        <f>B42/23.159</f>
        <v>1.3667256790016842</v>
      </c>
    </row>
    <row r="43" spans="1:3" s="5" customFormat="1" ht="18.75" customHeight="1">
      <c r="A43" s="11" t="s">
        <v>43</v>
      </c>
      <c r="B43" s="22">
        <v>1212</v>
      </c>
      <c r="C43" s="27">
        <f>1212/1339</f>
        <v>0.9051530993278566</v>
      </c>
    </row>
    <row r="44" spans="1:3" ht="13.5">
      <c r="A44" s="37" t="s">
        <v>4</v>
      </c>
      <c r="B44" s="32"/>
      <c r="C44" s="27"/>
    </row>
    <row r="45" spans="1:3" ht="13.5">
      <c r="A45" s="25" t="s">
        <v>41</v>
      </c>
      <c r="B45" s="22">
        <f>1212-215</f>
        <v>997</v>
      </c>
      <c r="C45" s="27">
        <f>B45/(1339-130)</f>
        <v>0.8246484698097601</v>
      </c>
    </row>
    <row r="46" spans="1:3" ht="13.5">
      <c r="A46" s="25" t="s">
        <v>44</v>
      </c>
      <c r="B46" s="38">
        <v>215</v>
      </c>
      <c r="C46" s="27">
        <f>215/130</f>
        <v>1.6538461538461537</v>
      </c>
    </row>
    <row r="47" spans="1:3" s="5" customFormat="1" ht="66.75" customHeight="1">
      <c r="A47" s="11" t="s">
        <v>45</v>
      </c>
      <c r="B47" s="34">
        <v>40543</v>
      </c>
      <c r="C47" s="27">
        <f>40543/32403</f>
        <v>1.2512113075949758</v>
      </c>
    </row>
    <row r="48" spans="1:3" ht="19.5" customHeight="1">
      <c r="A48" s="17" t="s">
        <v>46</v>
      </c>
      <c r="B48" s="26"/>
      <c r="C48" s="27"/>
    </row>
    <row r="49" spans="1:3" ht="31.5" customHeight="1">
      <c r="A49" s="11" t="s">
        <v>47</v>
      </c>
      <c r="B49" s="32">
        <v>36796.888</v>
      </c>
      <c r="C49" s="27">
        <v>1.072</v>
      </c>
    </row>
    <row r="50" spans="1:3" ht="18.75" customHeight="1">
      <c r="A50" s="13" t="s">
        <v>48</v>
      </c>
      <c r="B50" s="39">
        <f>B49-B51</f>
        <v>17437.942</v>
      </c>
      <c r="C50" s="40">
        <f>B50/(B49/C49-B51/C51)</f>
        <v>1.0346788687295672</v>
      </c>
    </row>
    <row r="51" spans="1:3" ht="18.75" customHeight="1">
      <c r="A51" s="13" t="s">
        <v>49</v>
      </c>
      <c r="B51" s="32">
        <v>19358.946</v>
      </c>
      <c r="C51" s="27">
        <v>1.108</v>
      </c>
    </row>
    <row r="52" spans="1:3" ht="18.75" customHeight="1">
      <c r="A52" s="11" t="s">
        <v>50</v>
      </c>
      <c r="B52" s="41">
        <f>B51/B49</f>
        <v>0.5261028052154846</v>
      </c>
      <c r="C52" s="27"/>
    </row>
    <row r="53" spans="1:3" ht="27">
      <c r="A53" s="11" t="s">
        <v>51</v>
      </c>
      <c r="B53" s="32">
        <v>656.998</v>
      </c>
      <c r="C53" s="27">
        <v>1.375</v>
      </c>
    </row>
    <row r="54" spans="1:3" ht="18.75" customHeight="1">
      <c r="A54" s="17" t="s">
        <v>52</v>
      </c>
      <c r="B54" s="26"/>
      <c r="C54" s="27"/>
    </row>
    <row r="55" spans="1:3" ht="46.5" customHeight="1">
      <c r="A55" s="33" t="s">
        <v>53</v>
      </c>
      <c r="B55" s="26">
        <v>4866.4</v>
      </c>
      <c r="C55" s="27">
        <v>0.848</v>
      </c>
    </row>
    <row r="56" spans="1:3" ht="36" customHeight="1">
      <c r="A56" s="11" t="s">
        <v>54</v>
      </c>
      <c r="B56" s="26">
        <v>254735.6</v>
      </c>
      <c r="C56" s="27">
        <v>0.833</v>
      </c>
    </row>
    <row r="57" spans="1:3" ht="18.75" customHeight="1">
      <c r="A57" s="17" t="s">
        <v>55</v>
      </c>
      <c r="B57" s="26"/>
      <c r="C57" s="27"/>
    </row>
    <row r="58" spans="1:3" ht="27">
      <c r="A58" s="11" t="s">
        <v>56</v>
      </c>
      <c r="B58" s="32">
        <v>13729.889</v>
      </c>
      <c r="C58" s="27">
        <v>1.641</v>
      </c>
    </row>
    <row r="59" spans="1:3" ht="33" customHeight="1">
      <c r="A59" s="33" t="s">
        <v>57</v>
      </c>
      <c r="B59" s="26">
        <v>269.28</v>
      </c>
      <c r="C59" s="27">
        <v>0.331</v>
      </c>
    </row>
    <row r="60" spans="1:3" ht="47.25" customHeight="1">
      <c r="A60" s="33" t="s">
        <v>58</v>
      </c>
      <c r="B60" s="39">
        <f>B58-B59</f>
        <v>13460.608999999999</v>
      </c>
      <c r="C60" s="27">
        <f>B60/(B58/C58-B59/C59)</f>
        <v>1.7820956771159868</v>
      </c>
    </row>
    <row r="61" spans="1:3" ht="17.25" customHeight="1">
      <c r="A61" s="17" t="s">
        <v>59</v>
      </c>
      <c r="B61" s="25"/>
      <c r="C61" s="27"/>
    </row>
    <row r="62" spans="1:3" ht="42.75" customHeight="1">
      <c r="A62" s="33" t="s">
        <v>60</v>
      </c>
      <c r="B62" s="32">
        <v>18769.147</v>
      </c>
      <c r="C62" s="27">
        <v>1.397</v>
      </c>
    </row>
    <row r="63" spans="1:3" ht="18" customHeight="1">
      <c r="A63" s="33" t="s">
        <v>61</v>
      </c>
      <c r="B63" s="26"/>
      <c r="C63" s="27"/>
    </row>
    <row r="64" spans="1:3" ht="18" customHeight="1">
      <c r="A64" s="33" t="s">
        <v>62</v>
      </c>
      <c r="B64" s="32">
        <v>11658.722</v>
      </c>
      <c r="C64" s="27">
        <v>1.348</v>
      </c>
    </row>
    <row r="65" spans="1:3" ht="18" customHeight="1">
      <c r="A65" s="33" t="s">
        <v>63</v>
      </c>
      <c r="B65" s="32">
        <v>1399.668</v>
      </c>
      <c r="C65" s="27">
        <v>1.174</v>
      </c>
    </row>
    <row r="66" spans="1:3" ht="18" customHeight="1">
      <c r="A66" s="33" t="s">
        <v>64</v>
      </c>
      <c r="B66" s="32"/>
      <c r="C66" s="27"/>
    </row>
    <row r="67" spans="1:3" ht="18" customHeight="1">
      <c r="A67" s="13" t="s">
        <v>65</v>
      </c>
      <c r="B67" s="32">
        <v>5413.865</v>
      </c>
      <c r="C67" s="27" t="s">
        <v>66</v>
      </c>
    </row>
    <row r="68" spans="1:3" ht="18" customHeight="1">
      <c r="A68" s="13" t="s">
        <v>67</v>
      </c>
      <c r="B68" s="32">
        <v>4524.454</v>
      </c>
      <c r="C68" s="27">
        <v>1.077</v>
      </c>
    </row>
    <row r="69" spans="1:3" ht="18" customHeight="1">
      <c r="A69" s="13" t="s">
        <v>68</v>
      </c>
      <c r="B69" s="32">
        <v>5659.945</v>
      </c>
      <c r="C69" s="27">
        <v>1.328</v>
      </c>
    </row>
    <row r="70" spans="1:3" ht="18" customHeight="1">
      <c r="A70" s="13" t="s">
        <v>69</v>
      </c>
      <c r="B70" s="32">
        <v>30.821</v>
      </c>
      <c r="C70" s="27">
        <v>1.006</v>
      </c>
    </row>
    <row r="71" spans="1:3" ht="18" customHeight="1">
      <c r="A71" s="13" t="s">
        <v>70</v>
      </c>
      <c r="B71" s="32">
        <v>1305.649</v>
      </c>
      <c r="C71" s="27">
        <v>1.149</v>
      </c>
    </row>
    <row r="72" spans="1:3" ht="18" customHeight="1">
      <c r="A72" s="13" t="s">
        <v>4</v>
      </c>
      <c r="B72" s="32"/>
      <c r="C72" s="27"/>
    </row>
    <row r="73" spans="1:3" ht="18" customHeight="1">
      <c r="A73" s="13" t="s">
        <v>71</v>
      </c>
      <c r="B73" s="32">
        <v>134.717</v>
      </c>
      <c r="C73" s="27">
        <v>1.031</v>
      </c>
    </row>
    <row r="74" spans="1:3" ht="18" customHeight="1">
      <c r="A74" s="13" t="s">
        <v>72</v>
      </c>
      <c r="B74" s="32">
        <v>968.991</v>
      </c>
      <c r="C74" s="27">
        <v>1.164</v>
      </c>
    </row>
    <row r="75" spans="1:3" ht="18" customHeight="1">
      <c r="A75" s="13" t="s">
        <v>73</v>
      </c>
      <c r="B75" s="32">
        <v>188.749</v>
      </c>
      <c r="C75" s="27">
        <v>1.174</v>
      </c>
    </row>
    <row r="76" spans="1:3" ht="18" customHeight="1">
      <c r="A76" s="13" t="s">
        <v>74</v>
      </c>
      <c r="B76" s="32">
        <v>13.192</v>
      </c>
      <c r="C76" s="27">
        <v>1.079</v>
      </c>
    </row>
    <row r="77" spans="1:3" ht="33" customHeight="1">
      <c r="A77" s="33" t="s">
        <v>75</v>
      </c>
      <c r="B77" s="36">
        <f>SUM(B79:B82)</f>
        <v>1238.2966000000001</v>
      </c>
      <c r="C77" s="23">
        <f>B77/(B79/C79+B80/C80+B81/C81)</f>
        <v>1.417874469710203</v>
      </c>
    </row>
    <row r="78" spans="1:3" ht="13.5">
      <c r="A78" s="33" t="s">
        <v>4</v>
      </c>
      <c r="B78" s="32"/>
      <c r="C78" s="27"/>
    </row>
    <row r="79" spans="1:3" ht="18.75" customHeight="1">
      <c r="A79" s="42" t="s">
        <v>76</v>
      </c>
      <c r="B79" s="32">
        <v>42.488</v>
      </c>
      <c r="C79" s="27">
        <v>0.346</v>
      </c>
    </row>
    <row r="80" spans="1:3" ht="18.75" customHeight="1">
      <c r="A80" s="42" t="s">
        <v>77</v>
      </c>
      <c r="B80" s="32">
        <v>1126.279</v>
      </c>
      <c r="C80" s="27">
        <v>1.522</v>
      </c>
    </row>
    <row r="81" spans="1:3" ht="18.75" customHeight="1">
      <c r="A81" s="42" t="s">
        <v>78</v>
      </c>
      <c r="B81" s="32">
        <v>57.8438</v>
      </c>
      <c r="C81" s="27">
        <f>B81/10.5501</f>
        <v>5.48277267514052</v>
      </c>
    </row>
    <row r="82" spans="1:3" ht="18.75" customHeight="1">
      <c r="A82" s="42" t="s">
        <v>79</v>
      </c>
      <c r="B82" s="32">
        <v>11.6858</v>
      </c>
      <c r="C82" s="27">
        <f>B82/8.5575</f>
        <v>1.3655623721881391</v>
      </c>
    </row>
    <row r="83" spans="1:3" ht="18.75" customHeight="1">
      <c r="A83" s="33" t="s">
        <v>80</v>
      </c>
      <c r="B83" s="32">
        <v>75.767</v>
      </c>
      <c r="C83" s="27">
        <v>1.003</v>
      </c>
    </row>
    <row r="84" spans="1:3" ht="23.25" customHeight="1">
      <c r="A84" s="17" t="s">
        <v>81</v>
      </c>
      <c r="B84" s="34"/>
      <c r="C84" s="27"/>
    </row>
    <row r="85" spans="1:3" ht="18.75" customHeight="1">
      <c r="A85" s="33" t="s">
        <v>82</v>
      </c>
      <c r="B85" s="32">
        <v>6644.5656</v>
      </c>
      <c r="C85" s="27">
        <f>B85/5444.633</f>
        <v>1.2203881510470953</v>
      </c>
    </row>
    <row r="86" spans="1:3" ht="13.5">
      <c r="A86" s="33" t="s">
        <v>4</v>
      </c>
      <c r="B86" s="26"/>
      <c r="C86" s="27"/>
    </row>
    <row r="87" spans="1:3" ht="20.25" customHeight="1">
      <c r="A87" s="33" t="s">
        <v>83</v>
      </c>
      <c r="B87" s="32">
        <f>(899.6363+9.4167+257.3063+201.9413+41.0386+0.0612+209.4692+0.983+16.6774+29.0229+30.7441+5.4516+17.2349+13.729)</f>
        <v>1732.7125</v>
      </c>
      <c r="C87" s="27">
        <f>B87/(837.9612+8.5827+141.7716+172.9511+38.8934+0.0419+165.1545-1.1216+4.3723+32.4052+8.1566+4.0955+31.7281+13.2069)</f>
        <v>1.1882548436105518</v>
      </c>
    </row>
    <row r="88" spans="1:3" ht="17.25" customHeight="1">
      <c r="A88" s="33" t="s">
        <v>84</v>
      </c>
      <c r="B88" s="32">
        <v>6616.9607</v>
      </c>
      <c r="C88" s="27">
        <f>B88/5733.1751</f>
        <v>1.1541529056037376</v>
      </c>
    </row>
    <row r="89" spans="1:3" ht="13.5">
      <c r="A89" s="33" t="s">
        <v>85</v>
      </c>
      <c r="B89" s="26"/>
      <c r="C89" s="27"/>
    </row>
    <row r="90" spans="1:3" ht="19.5" customHeight="1">
      <c r="A90" s="13" t="s">
        <v>86</v>
      </c>
      <c r="B90" s="32">
        <v>697.6549</v>
      </c>
      <c r="C90" s="27">
        <f>B90/412.317</f>
        <v>1.692035254428025</v>
      </c>
    </row>
    <row r="91" spans="1:3" ht="28.5">
      <c r="A91" s="13" t="s">
        <v>87</v>
      </c>
      <c r="B91" s="32">
        <v>776.4618</v>
      </c>
      <c r="C91" s="27">
        <f>B91/1034.4702</f>
        <v>0.7505888521486651</v>
      </c>
    </row>
    <row r="92" spans="1:3" ht="19.5" customHeight="1">
      <c r="A92" s="13" t="s">
        <v>88</v>
      </c>
      <c r="B92" s="32">
        <v>824.3432</v>
      </c>
      <c r="C92" s="27">
        <f>B92/510.2913</f>
        <v>1.6154365163584017</v>
      </c>
    </row>
    <row r="93" spans="1:3" ht="19.5" customHeight="1">
      <c r="A93" s="13" t="s">
        <v>89</v>
      </c>
      <c r="B93" s="32">
        <v>3822.1955</v>
      </c>
      <c r="C93" s="27">
        <f>B93/3255.768</f>
        <v>1.1739766162699552</v>
      </c>
    </row>
    <row r="94" spans="1:3" ht="19.5" customHeight="1">
      <c r="A94" s="13" t="s">
        <v>90</v>
      </c>
      <c r="B94" s="32">
        <v>190.1934</v>
      </c>
      <c r="C94" s="27">
        <f>B94/143.3368</f>
        <v>1.3268986052430358</v>
      </c>
    </row>
    <row r="95" spans="1:3" ht="19.5" customHeight="1">
      <c r="A95" s="13" t="s">
        <v>91</v>
      </c>
      <c r="B95" s="32">
        <v>158.3672</v>
      </c>
      <c r="C95" s="27">
        <f>B95/228.3911</f>
        <v>0.6934035520648572</v>
      </c>
    </row>
    <row r="96" spans="1:3" ht="19.5" customHeight="1">
      <c r="A96" s="13" t="s">
        <v>92</v>
      </c>
      <c r="B96" s="32">
        <v>12.6711</v>
      </c>
      <c r="C96" s="27">
        <f>B96/0.3248</f>
        <v>39.01200738916256</v>
      </c>
    </row>
    <row r="97" spans="1:3" ht="18" customHeight="1">
      <c r="A97" s="13" t="s">
        <v>93</v>
      </c>
      <c r="B97" s="32">
        <v>113.6137</v>
      </c>
      <c r="C97" s="27">
        <f>B97/132.2644</f>
        <v>0.8589892669531635</v>
      </c>
    </row>
    <row r="98" spans="1:3" ht="19.5" customHeight="1">
      <c r="A98" s="13" t="s">
        <v>94</v>
      </c>
      <c r="B98" s="43">
        <f>B88-B90-B91-B92-B94-B93-B95-B96-B97</f>
        <v>21.45989999999989</v>
      </c>
      <c r="C98" s="44" t="s">
        <v>32</v>
      </c>
    </row>
    <row r="99" spans="1:3" ht="21.75" customHeight="1">
      <c r="A99" s="17" t="s">
        <v>95</v>
      </c>
      <c r="B99" s="25"/>
      <c r="C99" s="27"/>
    </row>
    <row r="100" spans="1:3" ht="30" customHeight="1">
      <c r="A100" s="11" t="s">
        <v>96</v>
      </c>
      <c r="B100" s="26">
        <v>80334</v>
      </c>
      <c r="C100" s="27">
        <v>0.975</v>
      </c>
    </row>
    <row r="101" spans="1:3" ht="13.5">
      <c r="A101" s="11" t="s">
        <v>138</v>
      </c>
      <c r="B101" s="26"/>
      <c r="C101" s="27"/>
    </row>
    <row r="102" spans="1:3" ht="30.75" customHeight="1">
      <c r="A102" s="13" t="s">
        <v>97</v>
      </c>
      <c r="B102" s="26">
        <v>799</v>
      </c>
      <c r="C102" s="27">
        <v>0.998</v>
      </c>
    </row>
    <row r="103" spans="1:3" ht="20.25" customHeight="1">
      <c r="A103" s="13" t="s">
        <v>16</v>
      </c>
      <c r="B103" s="26">
        <v>10298</v>
      </c>
      <c r="C103" s="27">
        <v>0.953</v>
      </c>
    </row>
    <row r="104" spans="1:3" ht="30.75" customHeight="1">
      <c r="A104" s="13" t="s">
        <v>15</v>
      </c>
      <c r="B104" s="26">
        <v>3235</v>
      </c>
      <c r="C104" s="27">
        <v>0.975</v>
      </c>
    </row>
    <row r="105" spans="1:3" ht="45" customHeight="1">
      <c r="A105" s="13" t="s">
        <v>14</v>
      </c>
      <c r="B105" s="26">
        <v>1023</v>
      </c>
      <c r="C105" s="27">
        <v>0.998</v>
      </c>
    </row>
    <row r="106" spans="1:3" ht="18.75" customHeight="1">
      <c r="A106" s="13" t="s">
        <v>98</v>
      </c>
      <c r="B106" s="26">
        <v>1204</v>
      </c>
      <c r="C106" s="27">
        <v>0.689</v>
      </c>
    </row>
    <row r="107" spans="1:3" ht="18.75" customHeight="1">
      <c r="A107" s="13" t="s">
        <v>99</v>
      </c>
      <c r="B107" s="26">
        <v>8417</v>
      </c>
      <c r="C107" s="27">
        <v>0.997</v>
      </c>
    </row>
    <row r="108" spans="1:3" ht="18.75" customHeight="1">
      <c r="A108" s="13" t="s">
        <v>100</v>
      </c>
      <c r="B108" s="26">
        <v>5367</v>
      </c>
      <c r="C108" s="27">
        <v>0.984</v>
      </c>
    </row>
    <row r="109" spans="1:3" ht="13.5">
      <c r="A109" s="13" t="s">
        <v>101</v>
      </c>
      <c r="B109" s="26">
        <v>628</v>
      </c>
      <c r="C109" s="27">
        <v>0.824</v>
      </c>
    </row>
    <row r="110" spans="1:3" ht="18" customHeight="1">
      <c r="A110" s="13" t="s">
        <v>102</v>
      </c>
      <c r="B110" s="26">
        <v>2820</v>
      </c>
      <c r="C110" s="27">
        <v>0.961</v>
      </c>
    </row>
    <row r="111" spans="1:3" ht="18" customHeight="1">
      <c r="A111" s="13" t="s">
        <v>103</v>
      </c>
      <c r="B111" s="26">
        <v>2888</v>
      </c>
      <c r="C111" s="27">
        <v>0.951</v>
      </c>
    </row>
    <row r="112" spans="1:3" ht="33" customHeight="1">
      <c r="A112" s="13" t="s">
        <v>104</v>
      </c>
      <c r="B112" s="26">
        <v>1082</v>
      </c>
      <c r="C112" s="27">
        <v>1.093</v>
      </c>
    </row>
    <row r="113" spans="1:3" ht="30.75" customHeight="1">
      <c r="A113" s="13" t="s">
        <v>105</v>
      </c>
      <c r="B113" s="26">
        <v>1040</v>
      </c>
      <c r="C113" s="27">
        <v>0.955</v>
      </c>
    </row>
    <row r="114" spans="1:3" ht="33.75" customHeight="1">
      <c r="A114" s="13" t="s">
        <v>106</v>
      </c>
      <c r="B114" s="26">
        <v>1601</v>
      </c>
      <c r="C114" s="27">
        <v>0.9</v>
      </c>
    </row>
    <row r="115" spans="1:3" ht="27">
      <c r="A115" s="13" t="s">
        <v>107</v>
      </c>
      <c r="B115" s="26">
        <v>11219</v>
      </c>
      <c r="C115" s="27">
        <v>1.012</v>
      </c>
    </row>
    <row r="116" spans="1:3" ht="18.75" customHeight="1">
      <c r="A116" s="13" t="s">
        <v>89</v>
      </c>
      <c r="B116" s="26">
        <v>14737</v>
      </c>
      <c r="C116" s="27">
        <v>0.972</v>
      </c>
    </row>
    <row r="117" spans="1:3" ht="29.25" customHeight="1">
      <c r="A117" s="13" t="s">
        <v>108</v>
      </c>
      <c r="B117" s="26">
        <v>11577</v>
      </c>
      <c r="C117" s="27">
        <v>1.009</v>
      </c>
    </row>
    <row r="118" spans="1:3" ht="31.5" customHeight="1">
      <c r="A118" s="13" t="s">
        <v>109</v>
      </c>
      <c r="B118" s="26">
        <v>1965</v>
      </c>
      <c r="C118" s="27">
        <v>0.969</v>
      </c>
    </row>
    <row r="119" spans="1:3" ht="21.75" customHeight="1">
      <c r="A119" s="13" t="s">
        <v>110</v>
      </c>
      <c r="B119" s="26">
        <v>416</v>
      </c>
      <c r="C119" s="27">
        <v>0.927</v>
      </c>
    </row>
    <row r="120" spans="1:3" ht="41.25">
      <c r="A120" s="11" t="s">
        <v>111</v>
      </c>
      <c r="B120" s="26">
        <f>275+127+194</f>
        <v>596</v>
      </c>
      <c r="C120" s="14">
        <f>B120/(681+189+177)</f>
        <v>0.5692454632282713</v>
      </c>
    </row>
    <row r="121" spans="1:3" ht="21" customHeight="1">
      <c r="A121" s="11" t="s">
        <v>112</v>
      </c>
      <c r="B121" s="22">
        <v>1112</v>
      </c>
      <c r="C121" s="14">
        <v>0.169</v>
      </c>
    </row>
    <row r="122" spans="1:3" ht="21" customHeight="1">
      <c r="A122" s="15" t="s">
        <v>139</v>
      </c>
      <c r="B122" s="45" t="s">
        <v>113</v>
      </c>
      <c r="C122" s="45"/>
    </row>
    <row r="123" spans="1:3" ht="20.25" customHeight="1">
      <c r="A123" s="15"/>
      <c r="B123" s="38">
        <v>102094</v>
      </c>
      <c r="C123" s="46">
        <v>0.969</v>
      </c>
    </row>
    <row r="124" spans="1:3" ht="18.75" customHeight="1">
      <c r="A124" s="17" t="s">
        <v>114</v>
      </c>
      <c r="B124" s="22"/>
      <c r="C124" s="27"/>
    </row>
    <row r="125" spans="1:3" ht="45" customHeight="1">
      <c r="A125" s="11" t="s">
        <v>115</v>
      </c>
      <c r="B125" s="38">
        <v>39257</v>
      </c>
      <c r="C125" s="27">
        <v>1.074</v>
      </c>
    </row>
    <row r="126" spans="1:3" ht="13.5">
      <c r="A126" s="11" t="s">
        <v>140</v>
      </c>
      <c r="B126" s="38"/>
      <c r="C126" s="27"/>
    </row>
    <row r="127" spans="1:3" ht="30" customHeight="1">
      <c r="A127" s="13" t="s">
        <v>97</v>
      </c>
      <c r="B127" s="38">
        <v>49468</v>
      </c>
      <c r="C127" s="27">
        <v>1.156</v>
      </c>
    </row>
    <row r="128" spans="1:3" ht="20.25" customHeight="1">
      <c r="A128" s="13" t="s">
        <v>16</v>
      </c>
      <c r="B128" s="38">
        <v>43502</v>
      </c>
      <c r="C128" s="27">
        <v>1.125</v>
      </c>
    </row>
    <row r="129" spans="1:3" ht="35.25" customHeight="1">
      <c r="A129" s="13" t="s">
        <v>15</v>
      </c>
      <c r="B129" s="38">
        <v>40335</v>
      </c>
      <c r="C129" s="27">
        <v>1.071</v>
      </c>
    </row>
    <row r="130" spans="1:3" ht="49.5" customHeight="1">
      <c r="A130" s="13" t="s">
        <v>14</v>
      </c>
      <c r="B130" s="38">
        <v>30524</v>
      </c>
      <c r="C130" s="27">
        <v>1.095</v>
      </c>
    </row>
    <row r="131" spans="1:3" ht="18.75" customHeight="1">
      <c r="A131" s="13" t="s">
        <v>98</v>
      </c>
      <c r="B131" s="38">
        <v>37058</v>
      </c>
      <c r="C131" s="27">
        <v>0.961</v>
      </c>
    </row>
    <row r="132" spans="1:3" ht="18.75" customHeight="1">
      <c r="A132" s="13" t="s">
        <v>99</v>
      </c>
      <c r="B132" s="38">
        <v>38735</v>
      </c>
      <c r="C132" s="27">
        <v>1.133</v>
      </c>
    </row>
    <row r="133" spans="1:3" ht="18.75" customHeight="1">
      <c r="A133" s="13" t="s">
        <v>100</v>
      </c>
      <c r="B133" s="38">
        <v>42200</v>
      </c>
      <c r="C133" s="27">
        <v>1.096</v>
      </c>
    </row>
    <row r="134" spans="1:3" ht="13.5">
      <c r="A134" s="13" t="s">
        <v>116</v>
      </c>
      <c r="B134" s="38">
        <v>29653</v>
      </c>
      <c r="C134" s="27">
        <v>1.255</v>
      </c>
    </row>
    <row r="135" spans="1:3" ht="21" customHeight="1">
      <c r="A135" s="13" t="s">
        <v>102</v>
      </c>
      <c r="B135" s="38">
        <v>38192</v>
      </c>
      <c r="C135" s="27">
        <v>1.075</v>
      </c>
    </row>
    <row r="136" spans="1:3" ht="21" customHeight="1">
      <c r="A136" s="13" t="s">
        <v>103</v>
      </c>
      <c r="B136" s="38">
        <v>56649</v>
      </c>
      <c r="C136" s="27">
        <v>1.07</v>
      </c>
    </row>
    <row r="137" spans="1:3" ht="27">
      <c r="A137" s="13" t="s">
        <v>104</v>
      </c>
      <c r="B137" s="38">
        <v>27020</v>
      </c>
      <c r="C137" s="27">
        <v>1.059</v>
      </c>
    </row>
    <row r="138" spans="1:3" ht="27">
      <c r="A138" s="13" t="s">
        <v>105</v>
      </c>
      <c r="B138" s="38">
        <v>47771</v>
      </c>
      <c r="C138" s="27">
        <v>1.124</v>
      </c>
    </row>
    <row r="139" spans="1:3" ht="27">
      <c r="A139" s="13" t="s">
        <v>106</v>
      </c>
      <c r="B139" s="38">
        <v>29074</v>
      </c>
      <c r="C139" s="27">
        <v>1.099</v>
      </c>
    </row>
    <row r="140" spans="1:3" ht="27">
      <c r="A140" s="13" t="s">
        <v>107</v>
      </c>
      <c r="B140" s="38">
        <v>45971</v>
      </c>
      <c r="C140" s="27">
        <v>1.059</v>
      </c>
    </row>
    <row r="141" spans="1:3" ht="18" customHeight="1">
      <c r="A141" s="13" t="s">
        <v>89</v>
      </c>
      <c r="B141" s="38">
        <v>31603</v>
      </c>
      <c r="C141" s="27">
        <v>1.037</v>
      </c>
    </row>
    <row r="142" spans="1:3" ht="33" customHeight="1">
      <c r="A142" s="13" t="s">
        <v>108</v>
      </c>
      <c r="B142" s="38">
        <v>34971</v>
      </c>
      <c r="C142" s="27">
        <v>1.017</v>
      </c>
    </row>
    <row r="143" spans="1:3" ht="31.5" customHeight="1">
      <c r="A143" s="13" t="s">
        <v>109</v>
      </c>
      <c r="B143" s="38">
        <v>29679</v>
      </c>
      <c r="C143" s="27">
        <v>1.047</v>
      </c>
    </row>
    <row r="144" spans="1:3" ht="21.75" customHeight="1">
      <c r="A144" s="13" t="s">
        <v>110</v>
      </c>
      <c r="B144" s="38">
        <v>31111</v>
      </c>
      <c r="C144" s="27">
        <v>1.095</v>
      </c>
    </row>
    <row r="145" spans="1:3" ht="13.5">
      <c r="A145" s="15" t="s">
        <v>141</v>
      </c>
      <c r="B145" s="45" t="s">
        <v>113</v>
      </c>
      <c r="C145" s="45"/>
    </row>
    <row r="146" spans="1:3" s="8" customFormat="1" ht="13.5">
      <c r="A146" s="15"/>
      <c r="B146" s="34">
        <v>16198.4</v>
      </c>
      <c r="C146" s="46">
        <v>1.056</v>
      </c>
    </row>
    <row r="147" spans="1:3" ht="46.5" customHeight="1">
      <c r="A147" s="11" t="s">
        <v>117</v>
      </c>
      <c r="B147" s="26"/>
      <c r="C147" s="27">
        <v>1.058</v>
      </c>
    </row>
    <row r="148" spans="1:3" ht="18.75" customHeight="1">
      <c r="A148" s="25" t="s">
        <v>118</v>
      </c>
      <c r="B148" s="26"/>
      <c r="C148" s="27">
        <v>1.04</v>
      </c>
    </row>
    <row r="149" spans="1:3" ht="18.75" customHeight="1">
      <c r="A149" s="25" t="s">
        <v>119</v>
      </c>
      <c r="B149" s="26"/>
      <c r="C149" s="27">
        <v>1.053</v>
      </c>
    </row>
    <row r="150" spans="1:3" ht="18.75" customHeight="1">
      <c r="A150" s="25" t="s">
        <v>120</v>
      </c>
      <c r="B150" s="26"/>
      <c r="C150" s="27">
        <v>1.064</v>
      </c>
    </row>
    <row r="151" spans="1:3" ht="49.5" customHeight="1">
      <c r="A151" s="33" t="s">
        <v>121</v>
      </c>
      <c r="B151" s="26"/>
      <c r="C151" s="27">
        <v>1.068</v>
      </c>
    </row>
    <row r="152" spans="1:3" ht="15" customHeight="1">
      <c r="A152" s="17" t="s">
        <v>122</v>
      </c>
      <c r="B152" s="25"/>
      <c r="C152" s="27"/>
    </row>
    <row r="153" spans="1:3" ht="33.75" customHeight="1">
      <c r="A153" s="33" t="s">
        <v>123</v>
      </c>
      <c r="B153" s="26">
        <v>303696</v>
      </c>
      <c r="C153" s="23"/>
    </row>
    <row r="154" spans="1:3" ht="16.5" customHeight="1">
      <c r="A154" s="11" t="s">
        <v>124</v>
      </c>
      <c r="B154" s="22">
        <v>1590</v>
      </c>
      <c r="C154" s="27">
        <f>B154/1673</f>
        <v>0.9503885236102809</v>
      </c>
    </row>
    <row r="155" spans="1:3" ht="18.75" customHeight="1">
      <c r="A155" s="11" t="s">
        <v>125</v>
      </c>
      <c r="B155" s="22">
        <v>4249</v>
      </c>
      <c r="C155" s="27">
        <f>B155/3449</f>
        <v>1.231951290229052</v>
      </c>
    </row>
    <row r="156" spans="1:3" ht="27">
      <c r="A156" s="11" t="s">
        <v>126</v>
      </c>
      <c r="B156" s="22">
        <f>B154-B155</f>
        <v>-2659</v>
      </c>
      <c r="C156" s="47" t="s">
        <v>127</v>
      </c>
    </row>
    <row r="157" spans="1:3" ht="15" customHeight="1">
      <c r="A157" s="11" t="s">
        <v>128</v>
      </c>
      <c r="B157" s="22"/>
      <c r="C157" s="27"/>
    </row>
    <row r="158" spans="1:3" ht="15" customHeight="1">
      <c r="A158" s="11" t="s">
        <v>129</v>
      </c>
      <c r="B158" s="22"/>
      <c r="C158" s="27"/>
    </row>
    <row r="159" spans="1:3" ht="15" customHeight="1">
      <c r="A159" s="33" t="s">
        <v>130</v>
      </c>
      <c r="B159" s="12">
        <v>2400</v>
      </c>
      <c r="C159" s="23">
        <f>B159/2927</f>
        <v>0.8199521694567817</v>
      </c>
    </row>
    <row r="160" spans="1:3" ht="15" customHeight="1">
      <c r="A160" s="33" t="s">
        <v>131</v>
      </c>
      <c r="B160" s="12">
        <v>3997</v>
      </c>
      <c r="C160" s="23">
        <f>B160/4679</f>
        <v>0.854242359478521</v>
      </c>
    </row>
    <row r="161" spans="1:3" ht="15" customHeight="1">
      <c r="A161" s="33" t="s">
        <v>132</v>
      </c>
      <c r="B161" s="12">
        <f>B159-B160</f>
        <v>-1597</v>
      </c>
      <c r="C161" s="47" t="s">
        <v>133</v>
      </c>
    </row>
    <row r="162" spans="1:3" s="4" customFormat="1" ht="45" customHeight="1">
      <c r="A162" s="48" t="s">
        <v>134</v>
      </c>
      <c r="B162" s="49">
        <f>B153+B156+B161</f>
        <v>299440</v>
      </c>
      <c r="C162" s="27"/>
    </row>
    <row r="163" spans="1:3" ht="18" customHeight="1">
      <c r="A163" s="11" t="s">
        <v>135</v>
      </c>
      <c r="B163" s="22">
        <v>1205</v>
      </c>
      <c r="C163" s="27">
        <v>1.393</v>
      </c>
    </row>
    <row r="164" spans="1:3" ht="18" customHeight="1">
      <c r="A164" s="11" t="s">
        <v>136</v>
      </c>
      <c r="B164" s="22">
        <v>846</v>
      </c>
      <c r="C164" s="27">
        <v>1.41</v>
      </c>
    </row>
    <row r="167" ht="13.5">
      <c r="A167" s="18" t="s">
        <v>144</v>
      </c>
    </row>
    <row r="168" ht="13.5">
      <c r="A168" s="19"/>
    </row>
    <row r="169" ht="13.5">
      <c r="A169" s="18" t="s">
        <v>143</v>
      </c>
    </row>
    <row r="170" ht="13.5">
      <c r="A170" s="9"/>
    </row>
    <row r="171" ht="13.5">
      <c r="A171" s="9"/>
    </row>
    <row r="172" ht="13.5">
      <c r="A172" s="9"/>
    </row>
    <row r="173" ht="13.5">
      <c r="A173" s="9"/>
    </row>
    <row r="174" ht="13.5">
      <c r="A174" s="9"/>
    </row>
    <row r="175" ht="13.5">
      <c r="A175" s="9"/>
    </row>
    <row r="176" ht="13.5">
      <c r="A176" s="9"/>
    </row>
    <row r="177" ht="13.5">
      <c r="A177" s="9"/>
    </row>
    <row r="178" ht="13.5">
      <c r="A178" s="9"/>
    </row>
    <row r="179" ht="13.5">
      <c r="A179" s="9"/>
    </row>
    <row r="180" ht="13.5">
      <c r="A180" s="9"/>
    </row>
    <row r="181" ht="13.5">
      <c r="A181" s="9"/>
    </row>
    <row r="182" ht="13.5">
      <c r="A182" s="9"/>
    </row>
    <row r="183" ht="13.5">
      <c r="A183" s="9"/>
    </row>
    <row r="184" ht="13.5">
      <c r="A184" s="9"/>
    </row>
    <row r="185" ht="13.5">
      <c r="A185" s="9"/>
    </row>
    <row r="186" ht="13.5">
      <c r="A186" s="9"/>
    </row>
    <row r="187" ht="13.5">
      <c r="A187" s="9"/>
    </row>
    <row r="188" ht="13.5">
      <c r="A188" s="9"/>
    </row>
    <row r="189" ht="13.5">
      <c r="A189" s="9"/>
    </row>
    <row r="190" ht="13.5">
      <c r="A190" s="9"/>
    </row>
    <row r="191" ht="13.5">
      <c r="A191" s="9"/>
    </row>
    <row r="192" ht="13.5">
      <c r="A192" s="9"/>
    </row>
    <row r="193" ht="13.5">
      <c r="A193" s="9"/>
    </row>
    <row r="194" ht="13.5">
      <c r="A194" s="9"/>
    </row>
    <row r="195" ht="13.5">
      <c r="A195" s="9"/>
    </row>
    <row r="196" ht="13.5">
      <c r="A196" s="9"/>
    </row>
    <row r="197" ht="13.5">
      <c r="A197" s="9"/>
    </row>
    <row r="198" ht="13.5">
      <c r="A198" s="9"/>
    </row>
    <row r="199" ht="13.5">
      <c r="A199" s="9"/>
    </row>
    <row r="200" ht="13.5">
      <c r="A200" s="9"/>
    </row>
    <row r="201" ht="13.5">
      <c r="A201" s="9"/>
    </row>
    <row r="202" ht="13.5">
      <c r="A202" s="9"/>
    </row>
    <row r="203" ht="13.5">
      <c r="A203" s="9"/>
    </row>
    <row r="204" ht="13.5">
      <c r="A204" s="9"/>
    </row>
    <row r="205" ht="13.5">
      <c r="A205" s="9"/>
    </row>
    <row r="206" ht="13.5">
      <c r="A206" s="9"/>
    </row>
    <row r="207" ht="13.5">
      <c r="A207" s="9"/>
    </row>
    <row r="208" ht="13.5">
      <c r="A208" s="9"/>
    </row>
    <row r="209" ht="13.5">
      <c r="A209" s="9"/>
    </row>
    <row r="210" ht="13.5">
      <c r="A210" s="9"/>
    </row>
    <row r="211" ht="13.5">
      <c r="A211" s="9"/>
    </row>
    <row r="212" ht="13.5">
      <c r="A212" s="9"/>
    </row>
    <row r="213" ht="13.5">
      <c r="A213" s="9"/>
    </row>
    <row r="214" ht="13.5">
      <c r="A214" s="9"/>
    </row>
    <row r="215" ht="13.5">
      <c r="A215" s="9"/>
    </row>
    <row r="216" ht="13.5">
      <c r="A216" s="9"/>
    </row>
    <row r="217" ht="13.5">
      <c r="A217" s="9"/>
    </row>
    <row r="218" ht="13.5">
      <c r="A218" s="9"/>
    </row>
    <row r="219" ht="13.5">
      <c r="A219" s="9"/>
    </row>
    <row r="220" ht="13.5">
      <c r="A220" s="9"/>
    </row>
    <row r="221" ht="13.5">
      <c r="A221" s="9"/>
    </row>
    <row r="222" ht="13.5">
      <c r="A222" s="9"/>
    </row>
    <row r="223" ht="13.5">
      <c r="A223" s="9"/>
    </row>
    <row r="224" ht="13.5">
      <c r="A224" s="9"/>
    </row>
    <row r="225" ht="13.5">
      <c r="A225" s="9"/>
    </row>
    <row r="226" ht="13.5">
      <c r="A226" s="9"/>
    </row>
    <row r="227" ht="13.5">
      <c r="A227" s="9"/>
    </row>
    <row r="228" ht="13.5">
      <c r="A228" s="9"/>
    </row>
    <row r="229" ht="13.5">
      <c r="A229" s="9"/>
    </row>
    <row r="230" ht="13.5">
      <c r="A230" s="9"/>
    </row>
    <row r="231" ht="13.5">
      <c r="A231" s="9"/>
    </row>
    <row r="232" ht="13.5">
      <c r="A232" s="9"/>
    </row>
    <row r="233" ht="13.5">
      <c r="A233" s="9"/>
    </row>
    <row r="234" ht="13.5">
      <c r="A234" s="9"/>
    </row>
    <row r="235" ht="13.5">
      <c r="A235" s="9"/>
    </row>
    <row r="236" ht="13.5">
      <c r="A236" s="9"/>
    </row>
    <row r="237" ht="13.5">
      <c r="A237" s="9"/>
    </row>
    <row r="238" ht="13.5">
      <c r="A238" s="9"/>
    </row>
    <row r="239" ht="13.5">
      <c r="A239" s="9"/>
    </row>
    <row r="240" ht="13.5">
      <c r="A240" s="9"/>
    </row>
    <row r="241" ht="13.5">
      <c r="A241" s="9"/>
    </row>
    <row r="242" ht="13.5">
      <c r="A242" s="9"/>
    </row>
    <row r="243" ht="13.5">
      <c r="A243" s="9"/>
    </row>
    <row r="244" ht="13.5">
      <c r="A244" s="9"/>
    </row>
    <row r="245" ht="13.5">
      <c r="A245" s="9"/>
    </row>
    <row r="246" ht="13.5">
      <c r="A246" s="9"/>
    </row>
    <row r="247" ht="13.5">
      <c r="A247" s="9"/>
    </row>
    <row r="248" ht="13.5">
      <c r="A248" s="9"/>
    </row>
    <row r="249" ht="13.5">
      <c r="A249" s="9"/>
    </row>
    <row r="250" ht="13.5">
      <c r="A250" s="9"/>
    </row>
    <row r="251" ht="13.5">
      <c r="A251" s="9"/>
    </row>
    <row r="252" ht="13.5">
      <c r="A252" s="9"/>
    </row>
    <row r="253" ht="13.5">
      <c r="A253" s="9"/>
    </row>
    <row r="254" ht="13.5">
      <c r="A254" s="9"/>
    </row>
    <row r="255" ht="13.5">
      <c r="A255" s="9"/>
    </row>
    <row r="256" ht="13.5">
      <c r="A256" s="9"/>
    </row>
    <row r="257" ht="13.5">
      <c r="A257" s="9"/>
    </row>
    <row r="258" ht="13.5">
      <c r="A258" s="9"/>
    </row>
    <row r="259" ht="13.5">
      <c r="A259" s="9"/>
    </row>
    <row r="260" ht="13.5">
      <c r="A260" s="9"/>
    </row>
    <row r="261" ht="13.5">
      <c r="A261" s="9"/>
    </row>
    <row r="262" ht="13.5">
      <c r="A262" s="9"/>
    </row>
    <row r="263" ht="13.5">
      <c r="A263" s="9"/>
    </row>
    <row r="264" ht="13.5">
      <c r="A264" s="9"/>
    </row>
    <row r="265" ht="13.5">
      <c r="A265" s="9"/>
    </row>
    <row r="266" ht="13.5">
      <c r="A266" s="9"/>
    </row>
    <row r="267" ht="13.5">
      <c r="A267" s="9"/>
    </row>
    <row r="268" ht="13.5">
      <c r="A268" s="9"/>
    </row>
    <row r="269" ht="13.5">
      <c r="A269" s="9"/>
    </row>
    <row r="270" ht="13.5">
      <c r="A270" s="9"/>
    </row>
    <row r="271" ht="13.5">
      <c r="A271" s="9"/>
    </row>
    <row r="272" ht="13.5">
      <c r="A272" s="9"/>
    </row>
    <row r="273" ht="13.5">
      <c r="A273" s="9"/>
    </row>
    <row r="274" ht="13.5">
      <c r="A274" s="9"/>
    </row>
    <row r="275" ht="13.5">
      <c r="A275" s="9"/>
    </row>
    <row r="276" ht="13.5">
      <c r="A276" s="9"/>
    </row>
    <row r="277" ht="13.5">
      <c r="A277" s="9"/>
    </row>
    <row r="278" ht="13.5">
      <c r="A278" s="9"/>
    </row>
    <row r="279" ht="13.5">
      <c r="A279" s="9"/>
    </row>
    <row r="280" ht="13.5">
      <c r="A280" s="9"/>
    </row>
    <row r="281" ht="13.5">
      <c r="A281" s="9"/>
    </row>
    <row r="282" ht="13.5">
      <c r="A282" s="9"/>
    </row>
    <row r="283" ht="13.5">
      <c r="A283" s="9"/>
    </row>
    <row r="284" ht="13.5">
      <c r="A284" s="9"/>
    </row>
    <row r="285" ht="13.5">
      <c r="A285" s="9"/>
    </row>
    <row r="286" ht="13.5">
      <c r="A286" s="9"/>
    </row>
    <row r="287" ht="13.5">
      <c r="A287" s="9"/>
    </row>
    <row r="288" ht="13.5">
      <c r="A288" s="9"/>
    </row>
    <row r="289" ht="13.5">
      <c r="A289" s="9"/>
    </row>
    <row r="290" ht="13.5">
      <c r="A290" s="9"/>
    </row>
    <row r="291" ht="13.5">
      <c r="A291" s="9"/>
    </row>
    <row r="292" ht="13.5">
      <c r="A292" s="9"/>
    </row>
  </sheetData>
  <sheetProtection selectLockedCells="1" selectUnlockedCells="1"/>
  <mergeCells count="6">
    <mergeCell ref="B145:C145"/>
    <mergeCell ref="A145:A146"/>
    <mergeCell ref="B122:C122"/>
    <mergeCell ref="A122:A123"/>
    <mergeCell ref="A1:C1"/>
    <mergeCell ref="B29:C29"/>
  </mergeCells>
  <printOptions/>
  <pageMargins left="1.1298611111111112" right="0" top="0.39375" bottom="0.19652777777777777" header="0.5118055555555555" footer="0.511805555555555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2021-12-02T11:32:04Z</cp:lastPrinted>
  <dcterms:created xsi:type="dcterms:W3CDTF">2021-12-02T11:20:44Z</dcterms:created>
  <dcterms:modified xsi:type="dcterms:W3CDTF">2021-12-02T11:32:43Z</dcterms:modified>
  <cp:category/>
  <cp:version/>
  <cp:contentType/>
  <cp:contentStatus/>
</cp:coreProperties>
</file>