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0" windowHeight="12135" firstSheet="9" activeTab="12"/>
  </bookViews>
  <sheets>
    <sheet name="Предложение" sheetId="2" r:id="rId1"/>
    <sheet name="Предложение (28.10.2024)" sheetId="3" r:id="rId2"/>
    <sheet name="Предложение (28.10.2024) (2)" sheetId="4" r:id="rId3"/>
    <sheet name="Предложение по переносу" sheetId="6" r:id="rId4"/>
    <sheet name="Для постановления КРТ 670" sheetId="7" r:id="rId5"/>
    <sheet name="Предложение по переносу (2)" sheetId="8" r:id="rId6"/>
    <sheet name="Для постановления КРТ " sheetId="9" r:id="rId7"/>
    <sheet name="Для постановления КРТ  (2)" sheetId="10" r:id="rId8"/>
    <sheet name="Для постановления КРТ  (3)" sheetId="11" r:id="rId9"/>
    <sheet name="Для постановления КРТ  (4)" sheetId="12" r:id="rId10"/>
    <sheet name="Приложение  КРТ (31.01.2025)" sheetId="13" r:id="rId11"/>
    <sheet name="Приложение  КРТ (06.02.2025)" sheetId="14" r:id="rId12"/>
    <sheet name="Приложение  КРТ (24.07.2025)" sheetId="15" r:id="rId13"/>
  </sheets>
  <calcPr calcId="145621"/>
</workbook>
</file>

<file path=xl/calcChain.xml><?xml version="1.0" encoding="utf-8"?>
<calcChain xmlns="http://schemas.openxmlformats.org/spreadsheetml/2006/main">
  <c r="O56" i="15" l="1"/>
  <c r="O65" i="15" l="1"/>
  <c r="O64" i="15"/>
  <c r="J66" i="15"/>
  <c r="J65" i="15" s="1"/>
  <c r="J64" i="15" l="1"/>
  <c r="J62" i="15" l="1"/>
  <c r="W61" i="15"/>
  <c r="J54" i="15"/>
  <c r="L53" i="15"/>
  <c r="K53" i="15"/>
  <c r="J53" i="15"/>
  <c r="J52" i="15"/>
  <c r="H52" i="15"/>
  <c r="M50" i="15"/>
  <c r="M48" i="15" s="1"/>
  <c r="J50" i="15"/>
  <c r="J49" i="15" s="1"/>
  <c r="N49" i="15"/>
  <c r="W48" i="15"/>
  <c r="N48" i="15"/>
  <c r="R46" i="15"/>
  <c r="N46" i="15"/>
  <c r="J46" i="15" s="1"/>
  <c r="J45" i="15" s="1"/>
  <c r="Q44" i="15"/>
  <c r="R42" i="15"/>
  <c r="M42" i="15"/>
  <c r="M41" i="15" s="1"/>
  <c r="J42" i="15"/>
  <c r="J41" i="15" s="1"/>
  <c r="N41" i="15"/>
  <c r="W40" i="15"/>
  <c r="Q40" i="15"/>
  <c r="N40" i="15"/>
  <c r="R38" i="15"/>
  <c r="M38" i="15"/>
  <c r="J38" i="15"/>
  <c r="J37" i="15" s="1"/>
  <c r="N37" i="15"/>
  <c r="M37" i="15"/>
  <c r="W36" i="15"/>
  <c r="N36" i="15"/>
  <c r="M36" i="15"/>
  <c r="J36" i="15" s="1"/>
  <c r="H36" i="15" s="1"/>
  <c r="M34" i="15"/>
  <c r="P34" i="15" s="1"/>
  <c r="N33" i="15"/>
  <c r="W32" i="15"/>
  <c r="N32" i="15"/>
  <c r="M32" i="15"/>
  <c r="J32" i="15" s="1"/>
  <c r="H32" i="15" s="1"/>
  <c r="J30" i="15"/>
  <c r="M29" i="15"/>
  <c r="J29" i="15"/>
  <c r="M28" i="15"/>
  <c r="J28" i="15" s="1"/>
  <c r="H28" i="15" s="1"/>
  <c r="J26" i="15"/>
  <c r="J25" i="15" s="1"/>
  <c r="M25" i="15"/>
  <c r="L25" i="15"/>
  <c r="M24" i="15"/>
  <c r="L24" i="15"/>
  <c r="L7" i="15" s="1"/>
  <c r="L5" i="15" s="1"/>
  <c r="J24" i="15"/>
  <c r="P24" i="15" s="1"/>
  <c r="J22" i="15"/>
  <c r="J21" i="15" s="1"/>
  <c r="M21" i="15"/>
  <c r="L21" i="15"/>
  <c r="M20" i="15"/>
  <c r="L20" i="15"/>
  <c r="J18" i="15"/>
  <c r="L17" i="15"/>
  <c r="J17" i="15"/>
  <c r="L16" i="15"/>
  <c r="J16" i="15" s="1"/>
  <c r="J14" i="15"/>
  <c r="L13" i="15"/>
  <c r="J13" i="15"/>
  <c r="L12" i="15"/>
  <c r="J12" i="15"/>
  <c r="P9" i="15"/>
  <c r="Q9" i="15" s="1"/>
  <c r="P7" i="15"/>
  <c r="K7" i="15"/>
  <c r="K5" i="15" s="1"/>
  <c r="Q48" i="15" l="1"/>
  <c r="J48" i="15"/>
  <c r="H48" i="15" s="1"/>
  <c r="M7" i="15"/>
  <c r="M5" i="15" s="1"/>
  <c r="M40" i="15"/>
  <c r="J40" i="15" s="1"/>
  <c r="H40" i="15" s="1"/>
  <c r="N45" i="15"/>
  <c r="M49" i="15"/>
  <c r="J20" i="15"/>
  <c r="H20" i="15" s="1"/>
  <c r="N44" i="15"/>
  <c r="J44" i="15" s="1"/>
  <c r="H44" i="15" s="1"/>
  <c r="P20" i="15"/>
  <c r="J61" i="15"/>
  <c r="J60" i="15"/>
  <c r="W62" i="15"/>
  <c r="N58" i="15"/>
  <c r="N60" i="15"/>
  <c r="N61" i="15"/>
  <c r="P28" i="15"/>
  <c r="Q32" i="15"/>
  <c r="H24" i="15"/>
  <c r="P27" i="15" s="1"/>
  <c r="R32" i="15"/>
  <c r="S32" i="15" s="1"/>
  <c r="M33" i="15"/>
  <c r="J34" i="15"/>
  <c r="J33" i="15" s="1"/>
  <c r="N62" i="14"/>
  <c r="J62" i="14" s="1"/>
  <c r="W61" i="14"/>
  <c r="J54" i="14"/>
  <c r="J53" i="14" s="1"/>
  <c r="L53" i="14"/>
  <c r="K53" i="14"/>
  <c r="J52" i="14"/>
  <c r="H52" i="14" s="1"/>
  <c r="M50" i="14"/>
  <c r="J50" i="14" s="1"/>
  <c r="J49" i="14" s="1"/>
  <c r="N49" i="14"/>
  <c r="W48" i="14"/>
  <c r="N48" i="14"/>
  <c r="M48" i="14"/>
  <c r="Q48" i="14" s="1"/>
  <c r="R46" i="14"/>
  <c r="N46" i="14"/>
  <c r="J46" i="14" s="1"/>
  <c r="J45" i="14" s="1"/>
  <c r="N45" i="14"/>
  <c r="Q44" i="14"/>
  <c r="R42" i="14"/>
  <c r="M42" i="14"/>
  <c r="J42" i="14" s="1"/>
  <c r="J41" i="14" s="1"/>
  <c r="N41" i="14"/>
  <c r="W40" i="14"/>
  <c r="Q40" i="14"/>
  <c r="N40" i="14"/>
  <c r="R38" i="14"/>
  <c r="M38" i="14"/>
  <c r="J38" i="14" s="1"/>
  <c r="J37" i="14" s="1"/>
  <c r="N37" i="14"/>
  <c r="W36" i="14"/>
  <c r="N36" i="14"/>
  <c r="P34" i="14"/>
  <c r="M34" i="14"/>
  <c r="J34" i="14"/>
  <c r="J33" i="14" s="1"/>
  <c r="N33" i="14"/>
  <c r="M33" i="14"/>
  <c r="W32" i="14"/>
  <c r="N32" i="14"/>
  <c r="M32" i="14"/>
  <c r="Q32" i="14" s="1"/>
  <c r="J30" i="14"/>
  <c r="M29" i="14"/>
  <c r="J29" i="14"/>
  <c r="M28" i="14"/>
  <c r="J28" i="14" s="1"/>
  <c r="J26" i="14"/>
  <c r="J25" i="14" s="1"/>
  <c r="M25" i="14"/>
  <c r="L25" i="14"/>
  <c r="M24" i="14"/>
  <c r="L24" i="14"/>
  <c r="J24" i="14" s="1"/>
  <c r="J22" i="14"/>
  <c r="J21" i="14" s="1"/>
  <c r="M21" i="14"/>
  <c r="L21" i="14"/>
  <c r="M20" i="14"/>
  <c r="L20" i="14"/>
  <c r="J20" i="14" s="1"/>
  <c r="P20" i="14" s="1"/>
  <c r="J18" i="14"/>
  <c r="L17" i="14"/>
  <c r="J17" i="14"/>
  <c r="L16" i="14"/>
  <c r="J16" i="14"/>
  <c r="J14" i="14"/>
  <c r="J13" i="14" s="1"/>
  <c r="L13" i="14"/>
  <c r="L12" i="14"/>
  <c r="J12" i="14" s="1"/>
  <c r="P9" i="14"/>
  <c r="Q9" i="14" s="1"/>
  <c r="P7" i="14"/>
  <c r="K7" i="14"/>
  <c r="K5" i="14"/>
  <c r="M37" i="14" l="1"/>
  <c r="X62" i="15"/>
  <c r="J7" i="15"/>
  <c r="J5" i="15" s="1"/>
  <c r="H5" i="15" s="1"/>
  <c r="M36" i="14"/>
  <c r="J36" i="14" s="1"/>
  <c r="H36" i="14" s="1"/>
  <c r="M40" i="14"/>
  <c r="J40" i="14" s="1"/>
  <c r="H40" i="14" s="1"/>
  <c r="M41" i="14"/>
  <c r="J32" i="14"/>
  <c r="H32" i="14" s="1"/>
  <c r="N44" i="14"/>
  <c r="J44" i="14" s="1"/>
  <c r="N7" i="15"/>
  <c r="N5" i="15" s="1"/>
  <c r="W5" i="15" s="1"/>
  <c r="J58" i="15"/>
  <c r="N57" i="15"/>
  <c r="N56" i="15"/>
  <c r="P24" i="14"/>
  <c r="H24" i="14"/>
  <c r="P27" i="14" s="1"/>
  <c r="H28" i="14"/>
  <c r="P28" i="14"/>
  <c r="J61" i="14"/>
  <c r="J60" i="14"/>
  <c r="H60" i="14" s="1"/>
  <c r="X62" i="14" s="1"/>
  <c r="W62" i="14"/>
  <c r="L7" i="14"/>
  <c r="L5" i="14" s="1"/>
  <c r="H20" i="14"/>
  <c r="J48" i="14"/>
  <c r="H48" i="14" s="1"/>
  <c r="M49" i="14"/>
  <c r="N58" i="14"/>
  <c r="N60" i="14"/>
  <c r="N61" i="14"/>
  <c r="N62" i="13"/>
  <c r="R32" i="14" l="1"/>
  <c r="S32" i="14" s="1"/>
  <c r="M7" i="14"/>
  <c r="M5" i="14" s="1"/>
  <c r="N7" i="14"/>
  <c r="N5" i="14" s="1"/>
  <c r="W5" i="14" s="1"/>
  <c r="J57" i="15"/>
  <c r="J56" i="15"/>
  <c r="W58" i="15" s="1"/>
  <c r="J58" i="14"/>
  <c r="N57" i="14"/>
  <c r="N56" i="14"/>
  <c r="N46" i="13"/>
  <c r="J7" i="14" l="1"/>
  <c r="J5" i="14" s="1"/>
  <c r="H5" i="14" s="1"/>
  <c r="J57" i="14"/>
  <c r="J56" i="14"/>
  <c r="H56" i="14" s="1"/>
  <c r="W58" i="14" s="1"/>
  <c r="M38" i="13"/>
  <c r="M50" i="13"/>
  <c r="M42" i="13"/>
  <c r="M34" i="13"/>
  <c r="J34" i="13"/>
  <c r="J33" i="13" s="1"/>
  <c r="N45" i="13" l="1"/>
  <c r="N61" i="13"/>
  <c r="L53" i="13"/>
  <c r="K53" i="13"/>
  <c r="N49" i="13"/>
  <c r="M49" i="13"/>
  <c r="N41" i="13"/>
  <c r="M41" i="13"/>
  <c r="N37" i="13"/>
  <c r="M37" i="13"/>
  <c r="N33" i="13"/>
  <c r="M33" i="13"/>
  <c r="M29" i="13"/>
  <c r="M25" i="13"/>
  <c r="L25" i="13"/>
  <c r="M21" i="13"/>
  <c r="L21" i="13"/>
  <c r="L17" i="13" l="1"/>
  <c r="L13" i="13"/>
  <c r="J62" i="13"/>
  <c r="J61" i="13" s="1"/>
  <c r="W61" i="13"/>
  <c r="J54" i="13"/>
  <c r="J53" i="13" s="1"/>
  <c r="J52" i="13"/>
  <c r="H52" i="13" s="1"/>
  <c r="J50" i="13"/>
  <c r="J49" i="13" s="1"/>
  <c r="W48" i="13"/>
  <c r="N48" i="13"/>
  <c r="M48" i="13"/>
  <c r="R46" i="13"/>
  <c r="J46" i="13"/>
  <c r="J45" i="13" s="1"/>
  <c r="Q44" i="13"/>
  <c r="R42" i="13"/>
  <c r="J42" i="13"/>
  <c r="J41" i="13" s="1"/>
  <c r="W40" i="13"/>
  <c r="Q40" i="13"/>
  <c r="N40" i="13"/>
  <c r="M40" i="13"/>
  <c r="R38" i="13"/>
  <c r="J38" i="13"/>
  <c r="J37" i="13" s="1"/>
  <c r="W36" i="13"/>
  <c r="N36" i="13"/>
  <c r="M36" i="13"/>
  <c r="P34" i="13"/>
  <c r="W32" i="13"/>
  <c r="N32" i="13"/>
  <c r="M32" i="13"/>
  <c r="Q32" i="13" s="1"/>
  <c r="J30" i="13"/>
  <c r="J29" i="13" s="1"/>
  <c r="M28" i="13"/>
  <c r="J28" i="13" s="1"/>
  <c r="J26" i="13"/>
  <c r="J25" i="13" s="1"/>
  <c r="M24" i="13"/>
  <c r="J24" i="13" s="1"/>
  <c r="P24" i="13" s="1"/>
  <c r="L24" i="13"/>
  <c r="J22" i="13"/>
  <c r="J21" i="13" s="1"/>
  <c r="M20" i="13"/>
  <c r="J20" i="13" s="1"/>
  <c r="P20" i="13" s="1"/>
  <c r="L20" i="13"/>
  <c r="J18" i="13"/>
  <c r="J17" i="13" s="1"/>
  <c r="L16" i="13"/>
  <c r="J16" i="13" s="1"/>
  <c r="J14" i="13"/>
  <c r="J13" i="13" s="1"/>
  <c r="L12" i="13"/>
  <c r="P9" i="13"/>
  <c r="Q9" i="13" s="1"/>
  <c r="P7" i="13"/>
  <c r="K7" i="13"/>
  <c r="J36" i="13" l="1"/>
  <c r="H36" i="13" s="1"/>
  <c r="R32" i="13"/>
  <c r="S32" i="13" s="1"/>
  <c r="J32" i="13"/>
  <c r="H32" i="13" s="1"/>
  <c r="M7" i="13"/>
  <c r="M5" i="13" s="1"/>
  <c r="J12" i="13"/>
  <c r="L7" i="13"/>
  <c r="L5" i="13" s="1"/>
  <c r="J40" i="13"/>
  <c r="H40" i="13" s="1"/>
  <c r="N58" i="13"/>
  <c r="N56" i="13" s="1"/>
  <c r="J48" i="13"/>
  <c r="H48" i="13" s="1"/>
  <c r="P28" i="13"/>
  <c r="H28" i="13"/>
  <c r="W62" i="13"/>
  <c r="J60" i="13"/>
  <c r="H60" i="13" s="1"/>
  <c r="X62" i="13" s="1"/>
  <c r="Q48" i="13"/>
  <c r="K5" i="13"/>
  <c r="H20" i="13"/>
  <c r="H24" i="13"/>
  <c r="P27" i="13" s="1"/>
  <c r="N44" i="13"/>
  <c r="N60" i="13"/>
  <c r="J62" i="12"/>
  <c r="W62" i="12" s="1"/>
  <c r="W61" i="12"/>
  <c r="O60" i="12"/>
  <c r="N60" i="12"/>
  <c r="M60" i="12"/>
  <c r="N58" i="12"/>
  <c r="N56" i="12" s="1"/>
  <c r="M58" i="12"/>
  <c r="M56" i="12"/>
  <c r="J54" i="12"/>
  <c r="J52" i="12"/>
  <c r="H52" i="12" s="1"/>
  <c r="J50" i="12"/>
  <c r="W48" i="12"/>
  <c r="N48" i="12"/>
  <c r="M48" i="12"/>
  <c r="Q48" i="12" s="1"/>
  <c r="R46" i="12"/>
  <c r="N46" i="12"/>
  <c r="J46" i="12" s="1"/>
  <c r="Q44" i="12"/>
  <c r="R42" i="12"/>
  <c r="J42" i="12"/>
  <c r="W40" i="12"/>
  <c r="Q40" i="12"/>
  <c r="N40" i="12"/>
  <c r="M40" i="12"/>
  <c r="J40" i="12" s="1"/>
  <c r="H40" i="12" s="1"/>
  <c r="R38" i="12"/>
  <c r="J38" i="12"/>
  <c r="W36" i="12"/>
  <c r="N36" i="12"/>
  <c r="M36" i="12"/>
  <c r="J36" i="12"/>
  <c r="H36" i="12" s="1"/>
  <c r="P34" i="12"/>
  <c r="J34" i="12"/>
  <c r="W32" i="12"/>
  <c r="R32" i="12"/>
  <c r="S32" i="12" s="1"/>
  <c r="N32" i="12"/>
  <c r="M32" i="12"/>
  <c r="Q32" i="12" s="1"/>
  <c r="J32" i="12"/>
  <c r="H32" i="12" s="1"/>
  <c r="J30" i="12"/>
  <c r="M28" i="12"/>
  <c r="J28" i="12" s="1"/>
  <c r="J26" i="12"/>
  <c r="M24" i="12"/>
  <c r="L24" i="12"/>
  <c r="J24" i="12" s="1"/>
  <c r="P24" i="12" s="1"/>
  <c r="J22" i="12"/>
  <c r="M20" i="12"/>
  <c r="L20" i="12"/>
  <c r="J20" i="12" s="1"/>
  <c r="P20" i="12" s="1"/>
  <c r="J18" i="12"/>
  <c r="L16" i="12"/>
  <c r="J16" i="12"/>
  <c r="J14" i="12"/>
  <c r="L12" i="12"/>
  <c r="J12" i="12" s="1"/>
  <c r="P9" i="12"/>
  <c r="Q9" i="12" s="1"/>
  <c r="P7" i="12"/>
  <c r="M7" i="12"/>
  <c r="M5" i="12" s="1"/>
  <c r="K7" i="12"/>
  <c r="J58" i="12" l="1"/>
  <c r="J56" i="12" s="1"/>
  <c r="H56" i="12" s="1"/>
  <c r="W58" i="12" s="1"/>
  <c r="J44" i="13"/>
  <c r="N7" i="13"/>
  <c r="N5" i="13" s="1"/>
  <c r="W5" i="13" s="1"/>
  <c r="N57" i="13"/>
  <c r="J58" i="13"/>
  <c r="H28" i="12"/>
  <c r="P28" i="12"/>
  <c r="K5" i="12"/>
  <c r="L7" i="12"/>
  <c r="L5" i="12" s="1"/>
  <c r="H20" i="12"/>
  <c r="H24" i="12"/>
  <c r="P27" i="12" s="1"/>
  <c r="N44" i="12"/>
  <c r="J48" i="12"/>
  <c r="H48" i="12" s="1"/>
  <c r="J60" i="12"/>
  <c r="H60" i="12" s="1"/>
  <c r="N58" i="11"/>
  <c r="M58" i="11"/>
  <c r="N62" i="11"/>
  <c r="J56" i="13" l="1"/>
  <c r="H56" i="13" s="1"/>
  <c r="W58" i="13" s="1"/>
  <c r="J57" i="13"/>
  <c r="J7" i="13"/>
  <c r="J44" i="12"/>
  <c r="N7" i="12"/>
  <c r="N5" i="12" s="1"/>
  <c r="J58" i="11"/>
  <c r="N56" i="11"/>
  <c r="M56" i="11"/>
  <c r="N60" i="11"/>
  <c r="M60" i="11"/>
  <c r="W61" i="11"/>
  <c r="J5" i="13" l="1"/>
  <c r="H5" i="13" s="1"/>
  <c r="J7" i="12"/>
  <c r="J5" i="12" s="1"/>
  <c r="H5" i="12" s="1"/>
  <c r="J56" i="11"/>
  <c r="H56" i="11" s="1"/>
  <c r="W58" i="11" s="1"/>
  <c r="M28" i="11"/>
  <c r="J28" i="11" s="1"/>
  <c r="M24" i="11"/>
  <c r="L24" i="11"/>
  <c r="J24" i="11" s="1"/>
  <c r="M20" i="11"/>
  <c r="J20" i="11" s="1"/>
  <c r="L20" i="11"/>
  <c r="L16" i="11"/>
  <c r="J16" i="11" s="1"/>
  <c r="L12" i="11"/>
  <c r="J62" i="11"/>
  <c r="W62" i="11" s="1"/>
  <c r="J54" i="11"/>
  <c r="J52" i="11"/>
  <c r="H52" i="11" s="1"/>
  <c r="J50" i="11"/>
  <c r="W48" i="11"/>
  <c r="N48" i="11"/>
  <c r="M48" i="11"/>
  <c r="R46" i="11"/>
  <c r="N46" i="11"/>
  <c r="J46" i="11"/>
  <c r="Q44" i="11"/>
  <c r="N44" i="11"/>
  <c r="J44" i="11" s="1"/>
  <c r="R42" i="11"/>
  <c r="J42" i="11"/>
  <c r="W40" i="11"/>
  <c r="Q40" i="11"/>
  <c r="N40" i="11"/>
  <c r="M40" i="11"/>
  <c r="J40" i="11"/>
  <c r="H40" i="11" s="1"/>
  <c r="R38" i="11"/>
  <c r="J38" i="11"/>
  <c r="W36" i="11"/>
  <c r="N36" i="11"/>
  <c r="M36" i="11"/>
  <c r="P34" i="11"/>
  <c r="J34" i="11"/>
  <c r="W32" i="11"/>
  <c r="N32" i="11"/>
  <c r="J32" i="11" s="1"/>
  <c r="H32" i="11" s="1"/>
  <c r="M32" i="11"/>
  <c r="Q32" i="11" s="1"/>
  <c r="J30" i="11"/>
  <c r="J26" i="11"/>
  <c r="J22" i="11"/>
  <c r="J18" i="11"/>
  <c r="P9" i="11"/>
  <c r="Q9" i="11" s="1"/>
  <c r="P7" i="11"/>
  <c r="K7" i="11"/>
  <c r="K5" i="11" s="1"/>
  <c r="P20" i="11" l="1"/>
  <c r="H20" i="11"/>
  <c r="N7" i="11"/>
  <c r="N5" i="11" s="1"/>
  <c r="R32" i="11"/>
  <c r="S32" i="11" s="1"/>
  <c r="P28" i="11"/>
  <c r="H28" i="11"/>
  <c r="P24" i="11"/>
  <c r="H24" i="11"/>
  <c r="P27" i="11" s="1"/>
  <c r="M7" i="11"/>
  <c r="M5" i="11" s="1"/>
  <c r="J48" i="11"/>
  <c r="H48" i="11" s="1"/>
  <c r="J36" i="11"/>
  <c r="H36" i="11" s="1"/>
  <c r="J60" i="11"/>
  <c r="H60" i="11" s="1"/>
  <c r="Q48" i="11"/>
  <c r="J54" i="10" l="1"/>
  <c r="J52" i="10"/>
  <c r="H52" i="10" s="1"/>
  <c r="J50" i="10"/>
  <c r="N48" i="10"/>
  <c r="M48" i="10"/>
  <c r="N46" i="10"/>
  <c r="J46" i="10"/>
  <c r="N44" i="10"/>
  <c r="J44" i="10" s="1"/>
  <c r="J42" i="10"/>
  <c r="N40" i="10"/>
  <c r="M40" i="10"/>
  <c r="J40" i="10" s="1"/>
  <c r="J38" i="10"/>
  <c r="N36" i="10"/>
  <c r="M36" i="10"/>
  <c r="J36" i="10" s="1"/>
  <c r="J34" i="10"/>
  <c r="N32" i="10"/>
  <c r="M32" i="10"/>
  <c r="J30" i="10"/>
  <c r="J28" i="10"/>
  <c r="P28" i="10" s="1"/>
  <c r="J26" i="10"/>
  <c r="J24" i="10"/>
  <c r="J22" i="10"/>
  <c r="J20" i="10"/>
  <c r="J18" i="10"/>
  <c r="J16" i="10"/>
  <c r="J14" i="10"/>
  <c r="J12" i="10"/>
  <c r="N7" i="10"/>
  <c r="N5" i="10" s="1"/>
  <c r="L7" i="10"/>
  <c r="L5" i="10" s="1"/>
  <c r="K7" i="10"/>
  <c r="M48" i="9"/>
  <c r="R32" i="9" s="1"/>
  <c r="S32" i="9" s="1"/>
  <c r="N48" i="9"/>
  <c r="N46" i="9"/>
  <c r="J46" i="9" s="1"/>
  <c r="N40" i="9"/>
  <c r="N36" i="9"/>
  <c r="N32" i="9"/>
  <c r="J63" i="10"/>
  <c r="J62" i="10"/>
  <c r="J60" i="10"/>
  <c r="J58" i="10"/>
  <c r="O56" i="10"/>
  <c r="N56" i="10"/>
  <c r="M56" i="10"/>
  <c r="W48" i="10"/>
  <c r="Q48" i="10"/>
  <c r="R46" i="10"/>
  <c r="Q44" i="10"/>
  <c r="R42" i="10"/>
  <c r="W40" i="10"/>
  <c r="Q40" i="10"/>
  <c r="R38" i="10"/>
  <c r="W36" i="10"/>
  <c r="P34" i="10"/>
  <c r="W32" i="10"/>
  <c r="Q32" i="10"/>
  <c r="P27" i="10"/>
  <c r="P24" i="10"/>
  <c r="P20" i="10"/>
  <c r="P9" i="10"/>
  <c r="Q9" i="10" s="1"/>
  <c r="P7" i="10"/>
  <c r="N56" i="9"/>
  <c r="M56" i="9"/>
  <c r="O56" i="9"/>
  <c r="J63" i="9"/>
  <c r="J62" i="9"/>
  <c r="J60" i="9"/>
  <c r="J58" i="9"/>
  <c r="J54" i="9"/>
  <c r="J52" i="9"/>
  <c r="H52" i="9" s="1"/>
  <c r="J50" i="9"/>
  <c r="W48" i="9"/>
  <c r="R46" i="9"/>
  <c r="Q44" i="9"/>
  <c r="R42" i="9"/>
  <c r="J42" i="9"/>
  <c r="W40" i="9"/>
  <c r="Q40" i="9"/>
  <c r="M40" i="9"/>
  <c r="R38" i="9"/>
  <c r="J38" i="9"/>
  <c r="W36" i="9"/>
  <c r="M36" i="9"/>
  <c r="P34" i="9"/>
  <c r="J34" i="9"/>
  <c r="W32" i="9"/>
  <c r="M32" i="9"/>
  <c r="Q32" i="9" s="1"/>
  <c r="J32" i="9"/>
  <c r="J30" i="9"/>
  <c r="J28" i="9"/>
  <c r="P28" i="9" s="1"/>
  <c r="P27" i="9"/>
  <c r="J26" i="9"/>
  <c r="J24" i="9"/>
  <c r="P24" i="9" s="1"/>
  <c r="J22" i="9"/>
  <c r="J20" i="9"/>
  <c r="P20" i="9" s="1"/>
  <c r="J18" i="9"/>
  <c r="J16" i="9"/>
  <c r="J14" i="9"/>
  <c r="J12" i="9"/>
  <c r="P9" i="9"/>
  <c r="Q9" i="9" s="1"/>
  <c r="P7" i="9"/>
  <c r="L7" i="9"/>
  <c r="L5" i="9" s="1"/>
  <c r="K7" i="9"/>
  <c r="K5" i="9"/>
  <c r="N48" i="8"/>
  <c r="N40" i="8"/>
  <c r="N36" i="8"/>
  <c r="N32" i="8"/>
  <c r="J56" i="9" l="1"/>
  <c r="H56" i="9" s="1"/>
  <c r="W58" i="9" s="1"/>
  <c r="Q48" i="9"/>
  <c r="J36" i="9"/>
  <c r="J40" i="9"/>
  <c r="J32" i="10"/>
  <c r="M7" i="9"/>
  <c r="M5" i="9" s="1"/>
  <c r="R32" i="10"/>
  <c r="S32" i="10" s="1"/>
  <c r="N44" i="9"/>
  <c r="N7" i="9" s="1"/>
  <c r="N5" i="9" s="1"/>
  <c r="K5" i="10"/>
  <c r="J56" i="10"/>
  <c r="H56" i="10" s="1"/>
  <c r="W58" i="10" s="1"/>
  <c r="M7" i="10"/>
  <c r="M5" i="10" s="1"/>
  <c r="J48" i="10"/>
  <c r="J48" i="9"/>
  <c r="J62" i="8"/>
  <c r="J60" i="8"/>
  <c r="J58" i="8"/>
  <c r="J56" i="8"/>
  <c r="H56" i="8"/>
  <c r="J54" i="8"/>
  <c r="J52" i="8"/>
  <c r="H52" i="8" s="1"/>
  <c r="J50" i="8"/>
  <c r="W48" i="8"/>
  <c r="Q48" i="8"/>
  <c r="J48" i="8"/>
  <c r="H48" i="8" s="1"/>
  <c r="R46" i="8"/>
  <c r="J46" i="8"/>
  <c r="Q44" i="8"/>
  <c r="J44" i="8"/>
  <c r="R42" i="8"/>
  <c r="J42" i="8"/>
  <c r="W40" i="8"/>
  <c r="Q40" i="8"/>
  <c r="J40" i="8"/>
  <c r="H40" i="8" s="1"/>
  <c r="R38" i="8"/>
  <c r="J38" i="8"/>
  <c r="W36" i="8"/>
  <c r="J36" i="8"/>
  <c r="H36" i="8" s="1"/>
  <c r="P34" i="8"/>
  <c r="J34" i="8"/>
  <c r="W32" i="8"/>
  <c r="R32" i="8"/>
  <c r="S32" i="8" s="1"/>
  <c r="Q32" i="8"/>
  <c r="J32" i="8"/>
  <c r="H32" i="8" s="1"/>
  <c r="J30" i="8"/>
  <c r="J28" i="8"/>
  <c r="P28" i="8" s="1"/>
  <c r="P27" i="8"/>
  <c r="J26" i="8"/>
  <c r="J24" i="8"/>
  <c r="P24" i="8" s="1"/>
  <c r="J22" i="8"/>
  <c r="J20" i="8"/>
  <c r="P20" i="8" s="1"/>
  <c r="J18" i="8"/>
  <c r="J16" i="8"/>
  <c r="J14" i="8"/>
  <c r="J12" i="8"/>
  <c r="P9" i="8"/>
  <c r="Q9" i="8" s="1"/>
  <c r="P7" i="8"/>
  <c r="O7" i="8"/>
  <c r="N7" i="8"/>
  <c r="M7" i="8"/>
  <c r="M5" i="8" s="1"/>
  <c r="L7" i="8"/>
  <c r="L5" i="8" s="1"/>
  <c r="K7" i="8"/>
  <c r="O5" i="8"/>
  <c r="K5" i="8"/>
  <c r="J44" i="9" l="1"/>
  <c r="J7" i="8"/>
  <c r="J5" i="8" s="1"/>
  <c r="H5" i="8" s="1"/>
  <c r="J7" i="9"/>
  <c r="J5" i="9" s="1"/>
  <c r="H5" i="9" s="1"/>
  <c r="J7" i="10"/>
  <c r="J5" i="10" s="1"/>
  <c r="H5" i="10" s="1"/>
  <c r="N5" i="8"/>
  <c r="M7" i="6"/>
  <c r="M48" i="7"/>
  <c r="Q48" i="7" s="1"/>
  <c r="M44" i="7"/>
  <c r="Q44" i="7" s="1"/>
  <c r="M40" i="7"/>
  <c r="M36" i="7"/>
  <c r="M32" i="7"/>
  <c r="J62" i="7"/>
  <c r="J60" i="7"/>
  <c r="J58" i="7"/>
  <c r="J56" i="7"/>
  <c r="H56" i="7"/>
  <c r="J54" i="7"/>
  <c r="J52" i="7"/>
  <c r="H52" i="7" s="1"/>
  <c r="J50" i="7"/>
  <c r="W48" i="7"/>
  <c r="R46" i="7"/>
  <c r="J46" i="7"/>
  <c r="R42" i="7"/>
  <c r="J42" i="7"/>
  <c r="W40" i="7"/>
  <c r="Q40" i="7"/>
  <c r="J40" i="7"/>
  <c r="R38" i="7"/>
  <c r="J38" i="7"/>
  <c r="W36" i="7"/>
  <c r="J36" i="7"/>
  <c r="P34" i="7"/>
  <c r="J34" i="7"/>
  <c r="W32" i="7"/>
  <c r="Q32" i="7"/>
  <c r="J32" i="7"/>
  <c r="J30" i="7"/>
  <c r="J28" i="7"/>
  <c r="P28" i="7" s="1"/>
  <c r="P27" i="7"/>
  <c r="J26" i="7"/>
  <c r="J24" i="7"/>
  <c r="P24" i="7" s="1"/>
  <c r="J22" i="7"/>
  <c r="J20" i="7"/>
  <c r="P20" i="7" s="1"/>
  <c r="J18" i="7"/>
  <c r="J16" i="7"/>
  <c r="J14" i="7"/>
  <c r="J12" i="7"/>
  <c r="P9" i="7"/>
  <c r="Q9" i="7" s="1"/>
  <c r="P7" i="7"/>
  <c r="O7" i="7"/>
  <c r="O5" i="7" s="1"/>
  <c r="N5" i="7"/>
  <c r="L7" i="7"/>
  <c r="L5" i="7" s="1"/>
  <c r="K7" i="7"/>
  <c r="K5" i="7" s="1"/>
  <c r="R32" i="7" l="1"/>
  <c r="S32" i="7" s="1"/>
  <c r="J48" i="7"/>
  <c r="M7" i="7"/>
  <c r="M5" i="7" s="1"/>
  <c r="J44" i="7"/>
  <c r="M5" i="6"/>
  <c r="O7" i="6"/>
  <c r="O5" i="6" s="1"/>
  <c r="L7" i="6"/>
  <c r="L5" i="6" s="1"/>
  <c r="K7" i="6"/>
  <c r="K5" i="6" s="1"/>
  <c r="N50" i="6"/>
  <c r="J50" i="6" s="1"/>
  <c r="N48" i="6"/>
  <c r="J48" i="6" s="1"/>
  <c r="W48" i="6"/>
  <c r="J46" i="6"/>
  <c r="N42" i="6"/>
  <c r="N40" i="6"/>
  <c r="J40" i="6" s="1"/>
  <c r="W40" i="6"/>
  <c r="N38" i="6"/>
  <c r="N36" i="6"/>
  <c r="W36" i="6"/>
  <c r="N34" i="6"/>
  <c r="J34" i="6" s="1"/>
  <c r="N32" i="6"/>
  <c r="W32" i="6"/>
  <c r="J62" i="6"/>
  <c r="J60" i="6"/>
  <c r="J58" i="6"/>
  <c r="J56" i="6"/>
  <c r="H56" i="6"/>
  <c r="J54" i="6"/>
  <c r="J52" i="6"/>
  <c r="H52" i="6" s="1"/>
  <c r="Q48" i="6"/>
  <c r="R46" i="6"/>
  <c r="Q44" i="6"/>
  <c r="J44" i="6"/>
  <c r="R42" i="6"/>
  <c r="J42" i="6"/>
  <c r="Q40" i="6"/>
  <c r="R38" i="6"/>
  <c r="J38" i="6"/>
  <c r="J36" i="6"/>
  <c r="P34" i="6"/>
  <c r="R32" i="6"/>
  <c r="S32" i="6" s="1"/>
  <c r="Q32" i="6"/>
  <c r="J30" i="6"/>
  <c r="J28" i="6"/>
  <c r="P28" i="6" s="1"/>
  <c r="P27" i="6"/>
  <c r="J26" i="6"/>
  <c r="J24" i="6"/>
  <c r="P24" i="6" s="1"/>
  <c r="J22" i="6"/>
  <c r="J20" i="6"/>
  <c r="P20" i="6" s="1"/>
  <c r="J18" i="6"/>
  <c r="J16" i="6"/>
  <c r="J14" i="6"/>
  <c r="J12" i="6"/>
  <c r="P9" i="6"/>
  <c r="Q9" i="6" s="1"/>
  <c r="P7" i="6"/>
  <c r="J46" i="4"/>
  <c r="J7" i="7" l="1"/>
  <c r="J5" i="7" s="1"/>
  <c r="H5" i="7" s="1"/>
  <c r="J32" i="6"/>
  <c r="N7" i="6"/>
  <c r="N5" i="6" s="1"/>
  <c r="J44" i="4"/>
  <c r="H44" i="4" s="1"/>
  <c r="J50" i="4"/>
  <c r="J48" i="4"/>
  <c r="H48" i="4" s="1"/>
  <c r="J42" i="4"/>
  <c r="J40" i="4"/>
  <c r="H40" i="4" s="1"/>
  <c r="J38" i="4"/>
  <c r="J36" i="4"/>
  <c r="H36" i="4" s="1"/>
  <c r="J32" i="4"/>
  <c r="H32" i="4" s="1"/>
  <c r="J34" i="4"/>
  <c r="J62" i="4"/>
  <c r="J60" i="4"/>
  <c r="J58" i="4"/>
  <c r="J56" i="4"/>
  <c r="H56" i="4" s="1"/>
  <c r="J54" i="4"/>
  <c r="J52" i="4"/>
  <c r="H52" i="4" s="1"/>
  <c r="Q48" i="4"/>
  <c r="R46" i="4"/>
  <c r="Q44" i="4"/>
  <c r="R42" i="4"/>
  <c r="Q40" i="4"/>
  <c r="R38" i="4"/>
  <c r="P34" i="4"/>
  <c r="R32" i="4"/>
  <c r="S32" i="4" s="1"/>
  <c r="Q32" i="4"/>
  <c r="J30" i="4"/>
  <c r="J28" i="4"/>
  <c r="P28" i="4" s="1"/>
  <c r="P27" i="4"/>
  <c r="J26" i="4"/>
  <c r="J24" i="4"/>
  <c r="P24" i="4" s="1"/>
  <c r="J22" i="4"/>
  <c r="J20" i="4"/>
  <c r="P20" i="4" s="1"/>
  <c r="J18" i="4"/>
  <c r="J16" i="4"/>
  <c r="J14" i="4"/>
  <c r="J12" i="4"/>
  <c r="P9" i="4"/>
  <c r="Q9" i="4" s="1"/>
  <c r="P7" i="4"/>
  <c r="H5" i="4"/>
  <c r="J62" i="3"/>
  <c r="J60" i="3"/>
  <c r="J58" i="3"/>
  <c r="J56" i="3"/>
  <c r="H56" i="3" s="1"/>
  <c r="J7" i="6" l="1"/>
  <c r="J5" i="6" s="1"/>
  <c r="H5" i="6" s="1"/>
  <c r="J54" i="3"/>
  <c r="J52" i="3"/>
  <c r="H52" i="3" s="1"/>
  <c r="J50" i="3"/>
  <c r="J46" i="3"/>
  <c r="J44" i="3"/>
  <c r="H44" i="3" s="1"/>
  <c r="J42" i="3"/>
  <c r="J34" i="3"/>
  <c r="J32" i="3"/>
  <c r="H32" i="3" s="1"/>
  <c r="J30" i="3"/>
  <c r="J28" i="3"/>
  <c r="J26" i="3"/>
  <c r="J24" i="3"/>
  <c r="J22" i="3"/>
  <c r="J20" i="3"/>
  <c r="J18" i="3"/>
  <c r="J16" i="3"/>
  <c r="J12" i="3"/>
  <c r="J14" i="3"/>
  <c r="M48" i="3" l="1"/>
  <c r="J48" i="3" s="1"/>
  <c r="H48" i="3" s="1"/>
  <c r="R46" i="3"/>
  <c r="R42" i="3"/>
  <c r="Q40" i="3"/>
  <c r="M40" i="3"/>
  <c r="R38" i="3"/>
  <c r="J38" i="3"/>
  <c r="M36" i="3"/>
  <c r="J36" i="3" s="1"/>
  <c r="H36" i="3" s="1"/>
  <c r="P28" i="3"/>
  <c r="P27" i="3"/>
  <c r="P24" i="3"/>
  <c r="P20" i="3"/>
  <c r="P7" i="3"/>
  <c r="J40" i="3" l="1"/>
  <c r="H40" i="3" s="1"/>
  <c r="Q48" i="3"/>
  <c r="R32" i="3"/>
  <c r="S32" i="3" s="1"/>
  <c r="K7" i="3"/>
  <c r="K5" i="3" l="1"/>
  <c r="Q44" i="3"/>
  <c r="R45" i="2"/>
  <c r="P34" i="3" l="1"/>
  <c r="L7" i="3"/>
  <c r="S51" i="2"/>
  <c r="S47" i="2"/>
  <c r="Q32" i="3" l="1"/>
  <c r="M7" i="3"/>
  <c r="J7" i="3" s="1"/>
  <c r="L5" i="3"/>
  <c r="S37" i="2"/>
  <c r="S43" i="2"/>
  <c r="M5" i="3" l="1"/>
  <c r="P9" i="3"/>
  <c r="Q9" i="3" s="1"/>
  <c r="M59" i="2"/>
  <c r="N23" i="2"/>
  <c r="M23" i="2"/>
  <c r="Q28" i="2"/>
  <c r="J5" i="3" l="1"/>
  <c r="H5" i="3" s="1"/>
  <c r="K60" i="2"/>
  <c r="K59" i="2"/>
  <c r="K58" i="2" s="1"/>
  <c r="M58" i="2"/>
  <c r="L58" i="2"/>
  <c r="M57" i="2"/>
  <c r="L57" i="2"/>
  <c r="K57" i="2" l="1"/>
  <c r="K15" i="2" l="1"/>
  <c r="M15" i="2" s="1"/>
  <c r="K19" i="2"/>
  <c r="N21" i="2" l="1"/>
  <c r="N29" i="2"/>
  <c r="N25" i="2"/>
  <c r="K23" i="2"/>
  <c r="K21" i="2" s="1"/>
  <c r="Q21" i="2" s="1"/>
  <c r="I57" i="2"/>
  <c r="N9" i="2" l="1"/>
  <c r="N11" i="2"/>
  <c r="N54" i="2"/>
  <c r="N37" i="2"/>
  <c r="K39" i="2"/>
  <c r="K38" i="2" s="1"/>
  <c r="N53" i="2"/>
  <c r="K47" i="2"/>
  <c r="K46" i="2" s="1"/>
  <c r="N46" i="2"/>
  <c r="N45" i="2"/>
  <c r="K45" i="2" s="1"/>
  <c r="I45" i="2" s="1"/>
  <c r="K43" i="2"/>
  <c r="K42" i="2" s="1"/>
  <c r="N42" i="2"/>
  <c r="N41" i="2"/>
  <c r="K41" i="2"/>
  <c r="I41" i="2" s="1"/>
  <c r="M38" i="2"/>
  <c r="M34" i="2"/>
  <c r="K31" i="2"/>
  <c r="M30" i="2"/>
  <c r="K27" i="2"/>
  <c r="M18" i="2"/>
  <c r="K18" i="2"/>
  <c r="M14" i="2"/>
  <c r="K14" i="2"/>
  <c r="M13" i="2"/>
  <c r="K13" i="2"/>
  <c r="L7" i="2"/>
  <c r="L6" i="2" s="1"/>
  <c r="R53" i="2" l="1"/>
  <c r="S33" i="2"/>
  <c r="T33" i="2" s="1"/>
  <c r="K53" i="2"/>
  <c r="I53" i="2" s="1"/>
  <c r="K17" i="2"/>
  <c r="M17" i="2"/>
  <c r="K29" i="2"/>
  <c r="Q29" i="2" s="1"/>
  <c r="M25" i="2"/>
  <c r="M26" i="2"/>
  <c r="K25" i="2"/>
  <c r="Q25" i="2" s="1"/>
  <c r="K55" i="2"/>
  <c r="K54" i="2" s="1"/>
  <c r="K37" i="2"/>
  <c r="I37" i="2" s="1"/>
  <c r="K26" i="2"/>
  <c r="K30" i="2"/>
  <c r="L5" i="2"/>
  <c r="N51" i="2" l="1"/>
  <c r="N49" i="2" l="1"/>
  <c r="N50" i="2"/>
  <c r="K51" i="2"/>
  <c r="K50" i="2" s="1"/>
  <c r="K22" i="2"/>
  <c r="K49" i="2" l="1"/>
  <c r="I49" i="2" s="1"/>
  <c r="R49" i="2"/>
  <c r="N35" i="2"/>
  <c r="Q35" i="2" l="1"/>
  <c r="N33" i="2"/>
  <c r="K35" i="2"/>
  <c r="N34" i="2"/>
  <c r="N7" i="2" l="1"/>
  <c r="R33" i="2"/>
  <c r="K33" i="2"/>
  <c r="I33" i="2" s="1"/>
  <c r="K34" i="2"/>
  <c r="M22" i="2"/>
  <c r="M21" i="2"/>
  <c r="M11" i="2" s="1"/>
  <c r="N5" i="2" l="1"/>
  <c r="N6" i="2"/>
  <c r="M10" i="2"/>
  <c r="K11" i="2"/>
  <c r="M9" i="2"/>
  <c r="K9" i="2" l="1"/>
  <c r="K10" i="2"/>
  <c r="M7" i="2"/>
  <c r="M6" i="2" l="1"/>
  <c r="K7" i="2"/>
  <c r="K6" i="2" s="1"/>
  <c r="M5" i="2"/>
  <c r="I9" i="2"/>
  <c r="Q9" i="2"/>
  <c r="R9" i="2" s="1"/>
  <c r="K5" i="2" l="1"/>
  <c r="I5" i="2" s="1"/>
  <c r="Q7" i="2"/>
  <c r="J12" i="11" l="1"/>
  <c r="L7" i="11"/>
  <c r="J7" i="11" s="1"/>
  <c r="J5" i="11" s="1"/>
  <c r="H5" i="11" s="1"/>
  <c r="J14" i="11"/>
  <c r="L5" i="11" l="1"/>
</calcChain>
</file>

<file path=xl/sharedStrings.xml><?xml version="1.0" encoding="utf-8"?>
<sst xmlns="http://schemas.openxmlformats.org/spreadsheetml/2006/main" count="1501" uniqueCount="88">
  <si>
    <t>Наименование проекта</t>
  </si>
  <si>
    <t>Наименование объекта, адрес объекта</t>
  </si>
  <si>
    <t>Годы проекти-рования/строительства/реконструкции объектов</t>
  </si>
  <si>
    <t>Год ввода в эксплуатацию объекта</t>
  </si>
  <si>
    <t>Мощность/прирост мощности объекта (кв. метр, погонный метр, место, койко-место и т.д.)</t>
  </si>
  <si>
    <t>Предельная стоимость объекта (тыс. руб.)</t>
  </si>
  <si>
    <t>Источники финансирования, в т.ч. по годам реализации программы (тыс. руб.)</t>
  </si>
  <si>
    <t>Всего</t>
  </si>
  <si>
    <t>2022 год</t>
  </si>
  <si>
    <t>2023 год</t>
  </si>
  <si>
    <t>2024 год</t>
  </si>
  <si>
    <t>2025 год</t>
  </si>
  <si>
    <t>2026 год</t>
  </si>
  <si>
    <t>Итого</t>
  </si>
  <si>
    <t>Средства областного бюджета</t>
  </si>
  <si>
    <t>Средства местного бюджета</t>
  </si>
  <si>
    <t xml:space="preserve">Начальник управления строительства, дорожного хозяйства и благоустройства администрации города Орла </t>
  </si>
  <si>
    <t>Н.С. Митряев</t>
  </si>
  <si>
    <t>2022-2024</t>
  </si>
  <si>
    <t>№</t>
  </si>
  <si>
    <t>2023-2024</t>
  </si>
  <si>
    <t>2023 - 2024</t>
  </si>
  <si>
    <t>Проектирование и строительство объектов капитального строительства, инфраструктуры: трансформаторных подстанций и кабельных линий 10 кВ</t>
  </si>
  <si>
    <t>2022 - 2023</t>
  </si>
  <si>
    <t>Выполнение работ по разработке проектной и рабочей документации на строительство и реконструкцию объекта: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 (3 этап - строительство сети водопровода по ул. Куйбышева)</t>
  </si>
  <si>
    <t>Выполнение работ по разработке проектной и рабочей документации на строительство и реконструкцию объекта: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 (4 этап - реконструкция внеплощадочных сетей канализации)</t>
  </si>
  <si>
    <t>РосСтройКонтроль</t>
  </si>
  <si>
    <t>1.1.</t>
  </si>
  <si>
    <t>1.1.1.</t>
  </si>
  <si>
    <t>1.1.2.</t>
  </si>
  <si>
    <t>1.1.3.</t>
  </si>
  <si>
    <t>1.1.4.</t>
  </si>
  <si>
    <t>1.2.</t>
  </si>
  <si>
    <t>1.2.1.</t>
  </si>
  <si>
    <t>1.2.2.</t>
  </si>
  <si>
    <t>1.2.3.</t>
  </si>
  <si>
    <t>1.2.4.</t>
  </si>
  <si>
    <t>1.2.5.</t>
  </si>
  <si>
    <t>1.3.</t>
  </si>
  <si>
    <t>1.1.5.</t>
  </si>
  <si>
    <t>Детализированный Перечень мероприятий, реализуемых в рамках инфраструктурных проектов города Орла на территории, подлежащей комплексному развитию, ограниченной улицами Куйбышева, Цветаева, Наугорским шоссе и границей участка с кадастровым номером 57:25:0010301:1065</t>
  </si>
  <si>
    <t xml:space="preserve">Иной межбюджетный трансферт из областного бюджета Орловской области </t>
  </si>
  <si>
    <t xml:space="preserve">Иной межбюджетный трансферт из областного бюджета </t>
  </si>
  <si>
    <t>Выполнение работ по строительству и реконструкции объекта: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57:25:0010301:1065» (3 этап - строительство сети водопровода по ул. Куйбышева)</t>
  </si>
  <si>
    <t xml:space="preserve">"Комплексное развитие территории жилой застройки квартала, ограниченной улицами Куйбышева, Цветаева, Наугорским шоссе и границей участка                          № 57:25:0010301:1065" </t>
  </si>
  <si>
    <t xml:space="preserve">"Комплексное развитие территории жилой застройки квартала, ограниченной улицами Куйбышева, Цветаева, Наугорским шоссе и границей участка № 57:25:0010301:1065" </t>
  </si>
  <si>
    <t>Выполнение работ по разработке проектной и рабочей документации на строительство и реконструкцию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57:25:0010301:1065", в том числе:</t>
  </si>
  <si>
    <t>Выполнение работ по разработке проектной и рабочей документации на строительство и реконструкцию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 (1 этап - реконструкция сетей водопровода и канализации по ул. Плещеевская)</t>
  </si>
  <si>
    <t>Выполнение работ по разработке проектной и рабочей документации на строительство и реконструкцию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 (2 этап - реконструкция сетей газопровода)</t>
  </si>
  <si>
    <t>Выполнение работ по разработке проектной и рабочей документации на строительство и реконструкцию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 (5 этап - строительство сети ливневой канализации)</t>
  </si>
  <si>
    <t>Выполнение работ по строительству и реконструкции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 (1 этап - реконструкция сетей водопровода и канализации по ул. Плещеевская)</t>
  </si>
  <si>
    <t>Выполнение работ по строительству и реконструкции объекта: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57:25:0010301:1065", в том числе:</t>
  </si>
  <si>
    <t>Выполнение работ по строительству и реконструкции объекта: «Инженерная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 (2 этап - реконструкция сетей газопровода)</t>
  </si>
  <si>
    <t>Выполнение работ по строительству и реконструкции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 (4 этап - реконструкция внеплощадочных сетей канализации)</t>
  </si>
  <si>
    <t>Выполнение работ по строительству и реконструкции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 (5 этап - строительство сети ливневой канализации)</t>
  </si>
  <si>
    <t>авансом 2023 г.</t>
  </si>
  <si>
    <t>было</t>
  </si>
  <si>
    <t>было в марте</t>
  </si>
  <si>
    <t xml:space="preserve">остаток </t>
  </si>
  <si>
    <t xml:space="preserve">Приложение                                                                                                                  к постановлению                                                                           администрации города Орла
от __________2024   г. № _______                                                                                      
                                                                             Приложение                                                                                          к постановлению                                                                        администрации города Орла                                                                                       от 31 марта 2022 г. № 1728
</t>
  </si>
  <si>
    <t xml:space="preserve">"Комплексное развитие территории жилой застройки квартала, ограниченном улицами Куйбышева, Цветаева, Наугорским шоссе и границей участка                          № 57:25:0010301:1065" </t>
  </si>
  <si>
    <t>Х</t>
  </si>
  <si>
    <t>2022-2025</t>
  </si>
  <si>
    <t>в том числе за счет бюИной межбюджетный трансферт из областного бюджета Российской Федерации на финансовое обеспечения реализации инфраструктурных проектов (далее - инфраструктурные бюджетные кредиты)</t>
  </si>
  <si>
    <t>Выполнение работ по разработке проектной и рабочей документации на строительство и реконструкцию объекта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 57:25:0010301:1065" (1 этап - реконструкция сетей водопровода и канализации по ул. Плещеевская)</t>
  </si>
  <si>
    <t>в том числе за счет инфраструктурных бюджетных кредитов</t>
  </si>
  <si>
    <t>Выполнение работ по строительству и реконструкции объекта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 (1 этап - реконструкция сетей водопровода и канализации по ул. Плещеевская)</t>
  </si>
  <si>
    <t>2024-2025</t>
  </si>
  <si>
    <t>2024 - 2025</t>
  </si>
  <si>
    <t>2025 - 2024</t>
  </si>
  <si>
    <t>Выполнение работ по разработке проектно-сметной документациипо и строительству водопроводных сетей в Советском районе города Орла Орловской области. 1 этап – кольцевая водопроводная сеть от ул. Цветаева по ул. Героев Пожарных, ул. Картукова, ул. Скворцова, Наугорскому шоссе. 2 этап – водопроводные сети от ул. Скворцова по Наугорскому шоссе, ул. Сурнева, ул. Генерала Горбатова, ул. Донецкой, пер. Луганскому</t>
  </si>
  <si>
    <t xml:space="preserve">Приложение                                                                                                                  к постановлению                                                                           администрации города Орла
от __________2024   г. № _______                                                                                         Приложение                                                                                          к постановлению                                                                        администрации города Орла                                                                                       от 31 марта 2022 г. № 1728
</t>
  </si>
  <si>
    <t>Водопроводные сети в Советском районе города Орла Орловской области. 1 этап – кольцевая водопроводная сеть от ул. Цветаева по ул. Героев Пожарных, ул. Картукова, ул. Скворцова, Наугорскому шоссе.         2 этап – водопроводные сети от ул. Скворцова по Наугорскому шоссе,                         ул. Сурнева, ул. Генерала Горбатова, ул. Донецкой, пер. Луганскому (разработка проектной документации с прохождением государственной экспертизы и выполнение строительно-монтажных работ)</t>
  </si>
  <si>
    <t>Водопроводные сети в Советском районе города Орла Орловской области. 1 этап – кольцевая водопроводная сеть от ул. Цветаева по ул. Героев Пожарных, ул. Картукова, ул. Скворцова, Наугорскому шоссе. 2 этап – водопроводные сети от ул. Скворцова по Наугорскому шоссе, ул. Сурнева, ул. Генерала Горбатова, ул. Донецкой, пер. Луганскому (разработка проектной документации с прохождением государственной экспертизы и выполнение строительно-монтажных работ)</t>
  </si>
  <si>
    <t>2022-204</t>
  </si>
  <si>
    <t>2024-2026</t>
  </si>
  <si>
    <t xml:space="preserve">Приложение                                                                                                                  к постановлению                                                                           администрации города Орла
от __________2024   г. № _______                                                                                         Приложение    к постановлению                                                                        администрации города Орла                                                                                       от 31 марта 2022 г. № 1728
</t>
  </si>
  <si>
    <t>в том числе за счет бюджетных кредитов, полученных  из бюджета Российской Федерации на финансовое обеспечения реализации инфраструктурных проектов (далее - инфраструктурные бюджетные кредиты)</t>
  </si>
  <si>
    <t xml:space="preserve">Заместитель начальника управления - начальник отдела организации дорожной деятельности а администрации города Орла </t>
  </si>
  <si>
    <t>М.В. Соломкин</t>
  </si>
  <si>
    <t>Детализированный перечень мероприятий, реализуемых в рамках инфраструктурных проектов Орловской области, отобранных в соответствии с постановлением Правительства Российской Федерации от 14.07.2021 № 1189 "Об утверждений Правил отбора инфраструктурных проектов, источником финансового обеспечения расходов на реализацию которых являются бюджетные кредиты из федерального бюджета бюджетам субъектов Российской Федерации на финансовое обеспечение реализации инфраструктурных проектов, и о внесении изменений в Положение о Правительственной комиссии по региональному развитию в Российской Федерации"</t>
  </si>
  <si>
    <t>х</t>
  </si>
  <si>
    <t>в завершении</t>
  </si>
  <si>
    <t>Водопроводные сети в Советском районе города Орла Орловской области. 1 этап – кольцевая водопроводная сеть от ул. Цветаева по ул. Героев Пожарных, ул. Картукова, ул. Скворцова, Наугорскому шоссе. 2 этап – водопроводные сети от ул. Скворцова по Наугорскому шоссе,                         ул. Сурнева, ул. Генерала Горбатова, ул. Донецкой, пер. Луганскому (разработка проектной документации с прохождением государственной экспертизы и выполнение строительно-монтажных работ)</t>
  </si>
  <si>
    <t>2025-2026</t>
  </si>
  <si>
    <t xml:space="preserve">Водопроводные сети в Советском районе города Орла Орловской области (1 этап – кольцевая водопроводная сеть от ул. Цветаева по ул. Героев Пожарных, ул. Картукова, ул. Скворцова, Наугорскому шоссе) </t>
  </si>
  <si>
    <t xml:space="preserve">Водопроводные сети в Советском районе города Орла Орловской области (2 этап – водопроводные сети от ул. Скворцова по Наугорскому шоссе, ул. Сурнева, ул. Генерала Горбатова, ул. Донецкой, пер. Луганскому) </t>
  </si>
  <si>
    <t xml:space="preserve">Приложение                                                                                                                  к постановлению                                                                           администрации города Орла 
от 28 июля 2025 г. №4264                                                                                       Приложение    к постановлению                                                                        администрации города Орла                                                                           от 31 марта 2022 г. № 1728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</si>
</sst>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000"/>
    <numFmt numFmtId="166" formatCode="_-* #,##0.00000\ _₽_-;\-* #,##0.00000\ _₽_-;_-* &quot;-&quot;?????\ _₽_-;_-@_-"/>
  </numFmts>
  <fonts count="12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3" borderId="0" xfId="0" applyFill="1"/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vertical="center"/>
    </xf>
    <xf numFmtId="0" fontId="3" fillId="3" borderId="0" xfId="0" applyFont="1" applyFill="1"/>
    <xf numFmtId="164" fontId="3" fillId="3" borderId="0" xfId="0" applyNumberFormat="1" applyFont="1" applyFill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164" fontId="3" fillId="3" borderId="0" xfId="0" applyNumberFormat="1" applyFont="1" applyFill="1" applyAlignment="1">
      <alignment horizontal="left"/>
    </xf>
    <xf numFmtId="164" fontId="3" fillId="2" borderId="0" xfId="0" applyNumberFormat="1" applyFont="1" applyFill="1" applyAlignment="1">
      <alignment horizontal="left"/>
    </xf>
    <xf numFmtId="0" fontId="3" fillId="3" borderId="0" xfId="0" applyFont="1" applyFill="1" applyAlignment="1">
      <alignment horizontal="right"/>
    </xf>
    <xf numFmtId="0" fontId="3" fillId="3" borderId="0" xfId="0" applyFont="1" applyFill="1" applyAlignment="1">
      <alignment horizontal="center" vertical="top"/>
    </xf>
    <xf numFmtId="164" fontId="4" fillId="2" borderId="1" xfId="0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left" vertical="center"/>
    </xf>
    <xf numFmtId="0" fontId="2" fillId="3" borderId="0" xfId="0" applyFont="1" applyFill="1" applyAlignment="1">
      <alignment horizontal="right"/>
    </xf>
    <xf numFmtId="4" fontId="3" fillId="2" borderId="0" xfId="0" applyNumberFormat="1" applyFont="1" applyFill="1" applyAlignment="1">
      <alignment horizontal="right"/>
    </xf>
    <xf numFmtId="4" fontId="2" fillId="3" borderId="0" xfId="0" applyNumberFormat="1" applyFont="1" applyFill="1" applyAlignment="1">
      <alignment horizontal="right"/>
    </xf>
    <xf numFmtId="164" fontId="4" fillId="3" borderId="1" xfId="0" applyNumberFormat="1" applyFont="1" applyFill="1" applyBorder="1" applyAlignment="1">
      <alignment horizontal="center"/>
    </xf>
    <xf numFmtId="4" fontId="3" fillId="2" borderId="0" xfId="0" applyNumberFormat="1" applyFont="1" applyFill="1"/>
    <xf numFmtId="4" fontId="3" fillId="3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/>
    <xf numFmtId="0" fontId="8" fillId="3" borderId="1" xfId="0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/>
    <xf numFmtId="164" fontId="8" fillId="3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0" fontId="8" fillId="3" borderId="5" xfId="0" applyFont="1" applyFill="1" applyBorder="1" applyAlignment="1">
      <alignment horizontal="left" vertical="center" wrapText="1"/>
    </xf>
    <xf numFmtId="49" fontId="7" fillId="3" borderId="3" xfId="0" applyNumberFormat="1" applyFont="1" applyFill="1" applyBorder="1" applyAlignment="1">
      <alignment vertical="top" wrapText="1"/>
    </xf>
    <xf numFmtId="49" fontId="7" fillId="3" borderId="4" xfId="0" applyNumberFormat="1" applyFont="1" applyFill="1" applyBorder="1" applyAlignment="1">
      <alignment vertical="top" wrapText="1"/>
    </xf>
    <xf numFmtId="49" fontId="7" fillId="3" borderId="5" xfId="0" applyNumberFormat="1" applyFont="1" applyFill="1" applyBorder="1" applyAlignment="1">
      <alignment vertical="top" wrapText="1"/>
    </xf>
    <xf numFmtId="164" fontId="8" fillId="3" borderId="1" xfId="0" applyNumberFormat="1" applyFont="1" applyFill="1" applyBorder="1"/>
    <xf numFmtId="164" fontId="7" fillId="3" borderId="1" xfId="0" applyNumberFormat="1" applyFont="1" applyFill="1" applyBorder="1"/>
    <xf numFmtId="0" fontId="8" fillId="3" borderId="0" xfId="0" applyFont="1" applyFill="1"/>
    <xf numFmtId="164" fontId="8" fillId="3" borderId="1" xfId="0" applyNumberFormat="1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vertical="center"/>
    </xf>
    <xf numFmtId="164" fontId="8" fillId="3" borderId="0" xfId="0" applyNumberFormat="1" applyFont="1" applyFill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164" fontId="11" fillId="3" borderId="0" xfId="0" applyNumberFormat="1" applyFont="1" applyFill="1"/>
    <xf numFmtId="0" fontId="10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right" vertical="center"/>
    </xf>
    <xf numFmtId="164" fontId="3" fillId="3" borderId="0" xfId="0" applyNumberFormat="1" applyFont="1" applyFill="1" applyAlignment="1">
      <alignment horizontal="left" vertical="center"/>
    </xf>
    <xf numFmtId="4" fontId="3" fillId="3" borderId="0" xfId="0" applyNumberFormat="1" applyFont="1" applyFill="1" applyAlignment="1">
      <alignment horizontal="right"/>
    </xf>
    <xf numFmtId="49" fontId="7" fillId="3" borderId="3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6" fillId="3" borderId="2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top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/>
    </xf>
    <xf numFmtId="0" fontId="7" fillId="3" borderId="4" xfId="0" applyFont="1" applyFill="1" applyBorder="1" applyAlignment="1">
      <alignment horizontal="center" vertical="top"/>
    </xf>
    <xf numFmtId="0" fontId="7" fillId="3" borderId="5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164" fontId="8" fillId="3" borderId="5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/>
    </xf>
    <xf numFmtId="164" fontId="8" fillId="3" borderId="3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16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8" fillId="3" borderId="3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166" fontId="7" fillId="3" borderId="3" xfId="0" applyNumberFormat="1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61"/>
  <sheetViews>
    <sheetView view="pageBreakPreview" zoomScale="70" zoomScaleNormal="80" zoomScaleSheetLayoutView="70" workbookViewId="0">
      <selection activeCell="K66" sqref="K66"/>
    </sheetView>
  </sheetViews>
  <sheetFormatPr defaultColWidth="9.140625" defaultRowHeight="15" outlineLevelRow="1" x14ac:dyDescent="0.25"/>
  <cols>
    <col min="1" max="1" width="6.42578125" style="1" customWidth="1"/>
    <col min="2" max="2" width="3.5703125" style="1" customWidth="1"/>
    <col min="3" max="3" width="11.140625" style="1" customWidth="1"/>
    <col min="4" max="4" width="5.140625" style="1" customWidth="1"/>
    <col min="5" max="5" width="48" style="3" customWidth="1"/>
    <col min="6" max="6" width="15.5703125" style="1" customWidth="1"/>
    <col min="7" max="7" width="10.28515625" style="1" customWidth="1"/>
    <col min="8" max="8" width="9.140625" style="1"/>
    <col min="9" max="9" width="17.28515625" style="1" customWidth="1"/>
    <col min="10" max="10" width="29" style="3" customWidth="1"/>
    <col min="11" max="11" width="19.7109375" style="1" customWidth="1"/>
    <col min="12" max="12" width="20.28515625" style="1" customWidth="1"/>
    <col min="13" max="13" width="18.28515625" style="1" customWidth="1"/>
    <col min="14" max="14" width="19.5703125" style="1" customWidth="1"/>
    <col min="15" max="15" width="11.28515625" style="1" customWidth="1"/>
    <col min="16" max="16" width="10.140625" style="1" customWidth="1"/>
    <col min="17" max="23" width="8" style="4" hidden="1" customWidth="1"/>
    <col min="24" max="16384" width="9.140625" style="1"/>
  </cols>
  <sheetData>
    <row r="1" spans="2:18" ht="145.9" customHeight="1" outlineLevel="1" x14ac:dyDescent="0.25">
      <c r="B1" s="2"/>
      <c r="N1" s="103" t="s">
        <v>59</v>
      </c>
      <c r="O1" s="103"/>
      <c r="P1" s="103"/>
    </row>
    <row r="2" spans="2:18" ht="42" customHeight="1" outlineLevel="1" x14ac:dyDescent="0.3">
      <c r="B2" s="104" t="s">
        <v>40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2:18" ht="133.5" customHeight="1" x14ac:dyDescent="0.25">
      <c r="B3" s="22" t="s">
        <v>19</v>
      </c>
      <c r="C3" s="22" t="s">
        <v>0</v>
      </c>
      <c r="D3" s="22" t="s">
        <v>19</v>
      </c>
      <c r="E3" s="22" t="s">
        <v>1</v>
      </c>
      <c r="F3" s="22" t="s">
        <v>2</v>
      </c>
      <c r="G3" s="22" t="s">
        <v>3</v>
      </c>
      <c r="H3" s="22" t="s">
        <v>4</v>
      </c>
      <c r="I3" s="22" t="s">
        <v>5</v>
      </c>
      <c r="J3" s="22" t="s">
        <v>6</v>
      </c>
      <c r="K3" s="22" t="s">
        <v>7</v>
      </c>
      <c r="L3" s="22" t="s">
        <v>8</v>
      </c>
      <c r="M3" s="22" t="s">
        <v>9</v>
      </c>
      <c r="N3" s="22" t="s">
        <v>10</v>
      </c>
      <c r="O3" s="22" t="s">
        <v>11</v>
      </c>
      <c r="P3" s="22" t="s">
        <v>12</v>
      </c>
    </row>
    <row r="4" spans="2:18" ht="18.75" x14ac:dyDescent="0.25"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  <c r="P4" s="23">
        <v>15</v>
      </c>
    </row>
    <row r="5" spans="2:18" ht="27" customHeight="1" x14ac:dyDescent="0.3">
      <c r="B5" s="105">
        <v>1</v>
      </c>
      <c r="C5" s="90" t="s">
        <v>44</v>
      </c>
      <c r="D5" s="90">
        <v>1</v>
      </c>
      <c r="E5" s="106" t="s">
        <v>45</v>
      </c>
      <c r="F5" s="93" t="s">
        <v>18</v>
      </c>
      <c r="G5" s="93">
        <v>2024</v>
      </c>
      <c r="H5" s="107"/>
      <c r="I5" s="94">
        <f>K5</f>
        <v>179846</v>
      </c>
      <c r="J5" s="24" t="s">
        <v>13</v>
      </c>
      <c r="K5" s="25">
        <f>L5+M5+N5</f>
        <v>179846</v>
      </c>
      <c r="L5" s="25">
        <f>L7</f>
        <v>20000</v>
      </c>
      <c r="M5" s="25">
        <f>M7</f>
        <v>28600.039709999997</v>
      </c>
      <c r="N5" s="25">
        <f>N7</f>
        <v>131245.96028999999</v>
      </c>
      <c r="O5" s="26"/>
      <c r="P5" s="26"/>
      <c r="Q5" s="5"/>
    </row>
    <row r="6" spans="2:18" ht="0.75" hidden="1" customHeight="1" x14ac:dyDescent="0.3">
      <c r="B6" s="105"/>
      <c r="C6" s="90"/>
      <c r="D6" s="90"/>
      <c r="E6" s="106"/>
      <c r="F6" s="93"/>
      <c r="G6" s="93"/>
      <c r="H6" s="107"/>
      <c r="I6" s="94"/>
      <c r="J6" s="24" t="s">
        <v>14</v>
      </c>
      <c r="K6" s="25">
        <f>K7</f>
        <v>179846</v>
      </c>
      <c r="L6" s="25">
        <f>L7</f>
        <v>20000</v>
      </c>
      <c r="M6" s="25">
        <f>M7</f>
        <v>28600.039709999997</v>
      </c>
      <c r="N6" s="25">
        <f>N7</f>
        <v>131245.96028999999</v>
      </c>
      <c r="O6" s="26"/>
      <c r="P6" s="26"/>
    </row>
    <row r="7" spans="2:18" ht="114" customHeight="1" x14ac:dyDescent="0.3">
      <c r="B7" s="105"/>
      <c r="C7" s="90"/>
      <c r="D7" s="90"/>
      <c r="E7" s="106"/>
      <c r="F7" s="93"/>
      <c r="G7" s="93"/>
      <c r="H7" s="107"/>
      <c r="I7" s="94"/>
      <c r="J7" s="24" t="s">
        <v>42</v>
      </c>
      <c r="K7" s="25">
        <f>L7+M7+N7</f>
        <v>179846</v>
      </c>
      <c r="L7" s="25">
        <f>L57</f>
        <v>20000</v>
      </c>
      <c r="M7" s="25">
        <f>M9+M33+M57</f>
        <v>28600.039709999997</v>
      </c>
      <c r="N7" s="25">
        <f>N9+N33+N57</f>
        <v>131245.96028999999</v>
      </c>
      <c r="O7" s="26"/>
      <c r="P7" s="26"/>
      <c r="Q7" s="5">
        <f>Q5-179846</f>
        <v>-179846</v>
      </c>
      <c r="R7" s="4">
        <v>881.79413999999997</v>
      </c>
    </row>
    <row r="8" spans="2:18" ht="28.15" hidden="1" customHeight="1" x14ac:dyDescent="0.3">
      <c r="B8" s="105"/>
      <c r="C8" s="90"/>
      <c r="D8" s="90"/>
      <c r="E8" s="106"/>
      <c r="F8" s="93"/>
      <c r="G8" s="93"/>
      <c r="H8" s="107"/>
      <c r="I8" s="94"/>
      <c r="J8" s="24" t="s">
        <v>15</v>
      </c>
      <c r="K8" s="25"/>
      <c r="L8" s="25"/>
      <c r="M8" s="25"/>
      <c r="N8" s="25"/>
      <c r="O8" s="26"/>
      <c r="P8" s="26"/>
    </row>
    <row r="9" spans="2:18" ht="25.5" customHeight="1" x14ac:dyDescent="0.3">
      <c r="B9" s="105"/>
      <c r="C9" s="90"/>
      <c r="D9" s="90" t="s">
        <v>27</v>
      </c>
      <c r="E9" s="92" t="s">
        <v>46</v>
      </c>
      <c r="F9" s="93">
        <v>2023</v>
      </c>
      <c r="G9" s="93">
        <v>2024</v>
      </c>
      <c r="H9" s="107"/>
      <c r="I9" s="108">
        <f>K9</f>
        <v>19407.881659999999</v>
      </c>
      <c r="J9" s="24" t="s">
        <v>13</v>
      </c>
      <c r="K9" s="25">
        <f>K11</f>
        <v>19407.881659999999</v>
      </c>
      <c r="L9" s="25"/>
      <c r="M9" s="25">
        <f>M13+M17+M21+M25+M29</f>
        <v>9703.9408299999996</v>
      </c>
      <c r="N9" s="25">
        <f>N17+N21+N25+N29</f>
        <v>9703.9408299999996</v>
      </c>
      <c r="O9" s="26"/>
      <c r="P9" s="26"/>
      <c r="Q9" s="4">
        <f>K9/2</f>
        <v>9703.9408299999996</v>
      </c>
      <c r="R9" s="5">
        <f>M9-Q9</f>
        <v>0</v>
      </c>
    </row>
    <row r="10" spans="2:18" ht="54.75" hidden="1" customHeight="1" x14ac:dyDescent="0.3">
      <c r="B10" s="105"/>
      <c r="C10" s="90"/>
      <c r="D10" s="90"/>
      <c r="E10" s="92"/>
      <c r="F10" s="93"/>
      <c r="G10" s="93"/>
      <c r="H10" s="107"/>
      <c r="I10" s="108"/>
      <c r="J10" s="24" t="s">
        <v>14</v>
      </c>
      <c r="K10" s="25">
        <f>K11</f>
        <v>19407.881659999999</v>
      </c>
      <c r="L10" s="25"/>
      <c r="M10" s="25">
        <f>M11</f>
        <v>9703.9408299999996</v>
      </c>
      <c r="N10" s="25"/>
      <c r="O10" s="26"/>
      <c r="P10" s="26"/>
    </row>
    <row r="11" spans="2:18" ht="79.150000000000006" customHeight="1" x14ac:dyDescent="0.3">
      <c r="B11" s="105"/>
      <c r="C11" s="90"/>
      <c r="D11" s="90"/>
      <c r="E11" s="92"/>
      <c r="F11" s="93"/>
      <c r="G11" s="93"/>
      <c r="H11" s="107"/>
      <c r="I11" s="108"/>
      <c r="J11" s="24" t="s">
        <v>42</v>
      </c>
      <c r="K11" s="25">
        <f>L11+M11+N11</f>
        <v>19407.881659999999</v>
      </c>
      <c r="L11" s="25"/>
      <c r="M11" s="25">
        <f>M13+M17+M21+M25+M29</f>
        <v>9703.9408299999996</v>
      </c>
      <c r="N11" s="25">
        <f>N13+N17+N21+N25+N29</f>
        <v>9703.9408299999996</v>
      </c>
      <c r="O11" s="26"/>
      <c r="P11" s="26"/>
      <c r="R11" s="5">
        <v>896.33627999999999</v>
      </c>
    </row>
    <row r="12" spans="2:18" ht="37.15" hidden="1" customHeight="1" x14ac:dyDescent="0.3">
      <c r="B12" s="105"/>
      <c r="C12" s="90"/>
      <c r="D12" s="90"/>
      <c r="E12" s="92"/>
      <c r="F12" s="93"/>
      <c r="G12" s="93"/>
      <c r="H12" s="107"/>
      <c r="I12" s="108"/>
      <c r="J12" s="24" t="s">
        <v>15</v>
      </c>
      <c r="K12" s="25"/>
      <c r="L12" s="25"/>
      <c r="M12" s="25"/>
      <c r="N12" s="25"/>
      <c r="O12" s="26"/>
      <c r="P12" s="26"/>
    </row>
    <row r="13" spans="2:18" ht="30" customHeight="1" x14ac:dyDescent="0.3">
      <c r="B13" s="105"/>
      <c r="C13" s="90"/>
      <c r="D13" s="89" t="s">
        <v>28</v>
      </c>
      <c r="E13" s="96" t="s">
        <v>47</v>
      </c>
      <c r="F13" s="97">
        <v>2023</v>
      </c>
      <c r="G13" s="98"/>
      <c r="H13" s="98"/>
      <c r="I13" s="99">
        <v>4787.7249899999997</v>
      </c>
      <c r="J13" s="27" t="s">
        <v>13</v>
      </c>
      <c r="K13" s="28">
        <f>K15</f>
        <v>4787.7249899999997</v>
      </c>
      <c r="L13" s="28"/>
      <c r="M13" s="28">
        <f>M15</f>
        <v>4787.7249899999997</v>
      </c>
      <c r="N13" s="28"/>
      <c r="O13" s="29"/>
      <c r="P13" s="29"/>
    </row>
    <row r="14" spans="2:18" ht="54.75" hidden="1" customHeight="1" x14ac:dyDescent="0.3">
      <c r="B14" s="105"/>
      <c r="C14" s="90"/>
      <c r="D14" s="89"/>
      <c r="E14" s="96"/>
      <c r="F14" s="97"/>
      <c r="G14" s="98"/>
      <c r="H14" s="98"/>
      <c r="I14" s="99"/>
      <c r="J14" s="27" t="s">
        <v>14</v>
      </c>
      <c r="K14" s="28">
        <f>K15</f>
        <v>4787.7249899999997</v>
      </c>
      <c r="L14" s="28"/>
      <c r="M14" s="28">
        <f>M15</f>
        <v>4787.7249899999997</v>
      </c>
      <c r="N14" s="28"/>
      <c r="O14" s="29"/>
      <c r="P14" s="29"/>
    </row>
    <row r="15" spans="2:18" ht="240" customHeight="1" x14ac:dyDescent="0.3">
      <c r="B15" s="105"/>
      <c r="C15" s="90"/>
      <c r="D15" s="89"/>
      <c r="E15" s="96"/>
      <c r="F15" s="97"/>
      <c r="G15" s="98"/>
      <c r="H15" s="98"/>
      <c r="I15" s="99"/>
      <c r="J15" s="27" t="s">
        <v>42</v>
      </c>
      <c r="K15" s="28">
        <f>I13</f>
        <v>4787.7249899999997</v>
      </c>
      <c r="L15" s="28"/>
      <c r="M15" s="28">
        <f>K15</f>
        <v>4787.7249899999997</v>
      </c>
      <c r="N15" s="28"/>
      <c r="O15" s="29"/>
      <c r="P15" s="29"/>
      <c r="Q15" s="4" t="s">
        <v>55</v>
      </c>
    </row>
    <row r="16" spans="2:18" ht="33.6" hidden="1" customHeight="1" x14ac:dyDescent="0.3">
      <c r="B16" s="105"/>
      <c r="C16" s="90"/>
      <c r="D16" s="89"/>
      <c r="E16" s="96"/>
      <c r="F16" s="97"/>
      <c r="G16" s="98"/>
      <c r="H16" s="98"/>
      <c r="I16" s="99"/>
      <c r="J16" s="27" t="s">
        <v>15</v>
      </c>
      <c r="K16" s="28"/>
      <c r="L16" s="28"/>
      <c r="M16" s="28"/>
      <c r="N16" s="28"/>
      <c r="O16" s="29"/>
      <c r="P16" s="29"/>
    </row>
    <row r="17" spans="2:18" ht="31.5" customHeight="1" x14ac:dyDescent="0.3">
      <c r="B17" s="105"/>
      <c r="C17" s="90"/>
      <c r="D17" s="89" t="s">
        <v>29</v>
      </c>
      <c r="E17" s="96" t="s">
        <v>48</v>
      </c>
      <c r="F17" s="97">
        <v>2023</v>
      </c>
      <c r="G17" s="98"/>
      <c r="H17" s="98"/>
      <c r="I17" s="99">
        <v>1792.67255</v>
      </c>
      <c r="J17" s="27" t="s">
        <v>13</v>
      </c>
      <c r="K17" s="28">
        <f>K19</f>
        <v>1792.67255</v>
      </c>
      <c r="L17" s="28"/>
      <c r="M17" s="28">
        <f>M19</f>
        <v>1792.67255</v>
      </c>
      <c r="N17" s="28"/>
      <c r="O17" s="29"/>
      <c r="P17" s="29"/>
      <c r="Q17" s="4" t="s">
        <v>55</v>
      </c>
    </row>
    <row r="18" spans="2:18" ht="0.75" hidden="1" customHeight="1" x14ac:dyDescent="0.3">
      <c r="B18" s="105"/>
      <c r="C18" s="90"/>
      <c r="D18" s="89"/>
      <c r="E18" s="96"/>
      <c r="F18" s="97"/>
      <c r="G18" s="98"/>
      <c r="H18" s="98"/>
      <c r="I18" s="99"/>
      <c r="J18" s="27" t="s">
        <v>14</v>
      </c>
      <c r="K18" s="28">
        <f>K19</f>
        <v>1792.67255</v>
      </c>
      <c r="L18" s="28"/>
      <c r="M18" s="28">
        <f>M19</f>
        <v>1792.67255</v>
      </c>
      <c r="N18" s="28"/>
      <c r="O18" s="29"/>
      <c r="P18" s="29"/>
    </row>
    <row r="19" spans="2:18" ht="183.6" customHeight="1" x14ac:dyDescent="0.3">
      <c r="B19" s="105"/>
      <c r="C19" s="90"/>
      <c r="D19" s="89"/>
      <c r="E19" s="96"/>
      <c r="F19" s="97"/>
      <c r="G19" s="98"/>
      <c r="H19" s="98"/>
      <c r="I19" s="99"/>
      <c r="J19" s="27" t="s">
        <v>42</v>
      </c>
      <c r="K19" s="28">
        <f>I17</f>
        <v>1792.67255</v>
      </c>
      <c r="L19" s="28"/>
      <c r="M19" s="30">
        <v>1792.67255</v>
      </c>
      <c r="N19" s="28"/>
      <c r="O19" s="29"/>
      <c r="P19" s="29"/>
      <c r="R19" s="5"/>
    </row>
    <row r="20" spans="2:18" ht="31.9" hidden="1" customHeight="1" x14ac:dyDescent="0.3">
      <c r="B20" s="105"/>
      <c r="C20" s="90"/>
      <c r="D20" s="89"/>
      <c r="E20" s="96"/>
      <c r="F20" s="97"/>
      <c r="G20" s="98"/>
      <c r="H20" s="98"/>
      <c r="I20" s="99"/>
      <c r="J20" s="27" t="s">
        <v>15</v>
      </c>
      <c r="K20" s="28"/>
      <c r="L20" s="28"/>
      <c r="M20" s="28"/>
      <c r="N20" s="28"/>
      <c r="O20" s="29"/>
      <c r="P20" s="29"/>
    </row>
    <row r="21" spans="2:18" ht="30" customHeight="1" x14ac:dyDescent="0.3">
      <c r="B21" s="105"/>
      <c r="C21" s="90"/>
      <c r="D21" s="89" t="s">
        <v>30</v>
      </c>
      <c r="E21" s="96" t="s">
        <v>24</v>
      </c>
      <c r="F21" s="97">
        <v>2023</v>
      </c>
      <c r="G21" s="100"/>
      <c r="H21" s="98"/>
      <c r="I21" s="99">
        <v>4997.6270599999998</v>
      </c>
      <c r="J21" s="27" t="s">
        <v>13</v>
      </c>
      <c r="K21" s="28">
        <f>K23</f>
        <v>4997.6270599999998</v>
      </c>
      <c r="L21" s="28"/>
      <c r="M21" s="28">
        <f>M23</f>
        <v>1602.4772499999999</v>
      </c>
      <c r="N21" s="28">
        <f>N23</f>
        <v>3395.1498099999999</v>
      </c>
      <c r="O21" s="29"/>
      <c r="P21" s="29"/>
      <c r="Q21" s="4">
        <f>K21/2</f>
        <v>2498.8135299999999</v>
      </c>
    </row>
    <row r="22" spans="2:18" ht="12" hidden="1" customHeight="1" x14ac:dyDescent="0.3">
      <c r="B22" s="105"/>
      <c r="C22" s="90"/>
      <c r="D22" s="89"/>
      <c r="E22" s="96"/>
      <c r="F22" s="97"/>
      <c r="G22" s="101"/>
      <c r="H22" s="98"/>
      <c r="I22" s="99"/>
      <c r="J22" s="27" t="s">
        <v>14</v>
      </c>
      <c r="K22" s="28">
        <f>K23</f>
        <v>4997.6270599999998</v>
      </c>
      <c r="L22" s="28"/>
      <c r="M22" s="28">
        <f>M23</f>
        <v>1602.4772499999999</v>
      </c>
      <c r="N22" s="28"/>
      <c r="O22" s="29"/>
      <c r="P22" s="29"/>
    </row>
    <row r="23" spans="2:18" ht="174.6" customHeight="1" x14ac:dyDescent="0.3">
      <c r="B23" s="105"/>
      <c r="C23" s="90"/>
      <c r="D23" s="89"/>
      <c r="E23" s="96"/>
      <c r="F23" s="97"/>
      <c r="G23" s="101"/>
      <c r="H23" s="98"/>
      <c r="I23" s="99"/>
      <c r="J23" s="27" t="s">
        <v>42</v>
      </c>
      <c r="K23" s="28">
        <f>I21</f>
        <v>4997.6270599999998</v>
      </c>
      <c r="L23" s="28"/>
      <c r="M23" s="28">
        <f>2498.81353-896.33628</f>
        <v>1602.4772499999999</v>
      </c>
      <c r="N23" s="28">
        <f>2498.81353+896.33628</f>
        <v>3395.1498099999999</v>
      </c>
      <c r="O23" s="29"/>
      <c r="P23" s="29"/>
      <c r="R23" s="5"/>
    </row>
    <row r="24" spans="2:18" ht="1.9" hidden="1" customHeight="1" x14ac:dyDescent="0.3">
      <c r="B24" s="105"/>
      <c r="C24" s="90"/>
      <c r="D24" s="89"/>
      <c r="E24" s="96"/>
      <c r="F24" s="97"/>
      <c r="G24" s="102"/>
      <c r="H24" s="98"/>
      <c r="I24" s="99"/>
      <c r="J24" s="27" t="s">
        <v>15</v>
      </c>
      <c r="K24" s="28"/>
      <c r="L24" s="28"/>
      <c r="M24" s="28"/>
      <c r="N24" s="28"/>
      <c r="O24" s="29"/>
      <c r="P24" s="29"/>
    </row>
    <row r="25" spans="2:18" ht="32.25" customHeight="1" x14ac:dyDescent="0.3">
      <c r="B25" s="105"/>
      <c r="C25" s="90"/>
      <c r="D25" s="89" t="s">
        <v>31</v>
      </c>
      <c r="E25" s="96" t="s">
        <v>25</v>
      </c>
      <c r="F25" s="97">
        <v>2023</v>
      </c>
      <c r="G25" s="100"/>
      <c r="H25" s="98"/>
      <c r="I25" s="99">
        <v>3346.5096199999998</v>
      </c>
      <c r="J25" s="27" t="s">
        <v>13</v>
      </c>
      <c r="K25" s="28">
        <f>K27</f>
        <v>3346.5096199999998</v>
      </c>
      <c r="L25" s="28"/>
      <c r="M25" s="28">
        <f>M27</f>
        <v>1521.0660399999999</v>
      </c>
      <c r="N25" s="28">
        <f>N27</f>
        <v>1825.4435800000001</v>
      </c>
      <c r="O25" s="29"/>
      <c r="P25" s="29"/>
      <c r="Q25" s="4">
        <f>K25/2</f>
        <v>1673.2548099999999</v>
      </c>
    </row>
    <row r="26" spans="2:18" ht="51.75" hidden="1" customHeight="1" x14ac:dyDescent="0.3">
      <c r="B26" s="105"/>
      <c r="C26" s="90"/>
      <c r="D26" s="89"/>
      <c r="E26" s="96"/>
      <c r="F26" s="97"/>
      <c r="G26" s="101"/>
      <c r="H26" s="98"/>
      <c r="I26" s="99"/>
      <c r="J26" s="27" t="s">
        <v>14</v>
      </c>
      <c r="K26" s="28">
        <f>K27</f>
        <v>3346.5096199999998</v>
      </c>
      <c r="L26" s="28"/>
      <c r="M26" s="28">
        <f>M27</f>
        <v>1521.0660399999999</v>
      </c>
      <c r="N26" s="28">
        <v>1673.2548099999999</v>
      </c>
      <c r="O26" s="29"/>
      <c r="P26" s="29"/>
    </row>
    <row r="27" spans="2:18" ht="192" customHeight="1" x14ac:dyDescent="0.3">
      <c r="B27" s="105"/>
      <c r="C27" s="90"/>
      <c r="D27" s="89"/>
      <c r="E27" s="96"/>
      <c r="F27" s="97"/>
      <c r="G27" s="101"/>
      <c r="H27" s="98"/>
      <c r="I27" s="99"/>
      <c r="J27" s="27" t="s">
        <v>42</v>
      </c>
      <c r="K27" s="28">
        <f>I25</f>
        <v>3346.5096199999998</v>
      </c>
      <c r="L27" s="28"/>
      <c r="M27" s="28">
        <v>1521.0660399999999</v>
      </c>
      <c r="N27" s="28">
        <v>1825.4435800000001</v>
      </c>
      <c r="O27" s="29"/>
      <c r="P27" s="29"/>
      <c r="Q27" s="6">
        <v>1521.0660399999999</v>
      </c>
      <c r="R27" s="4">
        <v>1825.4435799999999</v>
      </c>
    </row>
    <row r="28" spans="2:18" ht="39" hidden="1" customHeight="1" x14ac:dyDescent="0.3">
      <c r="B28" s="105"/>
      <c r="C28" s="90"/>
      <c r="D28" s="89"/>
      <c r="E28" s="96"/>
      <c r="F28" s="97"/>
      <c r="G28" s="102"/>
      <c r="H28" s="98"/>
      <c r="I28" s="99"/>
      <c r="J28" s="27" t="s">
        <v>15</v>
      </c>
      <c r="K28" s="28"/>
      <c r="L28" s="28"/>
      <c r="M28" s="28"/>
      <c r="N28" s="28"/>
      <c r="O28" s="29"/>
      <c r="P28" s="29"/>
      <c r="Q28" s="5">
        <f>I25-Q27</f>
        <v>1825.4435799999999</v>
      </c>
    </row>
    <row r="29" spans="2:18" ht="28.5" customHeight="1" x14ac:dyDescent="0.3">
      <c r="B29" s="105"/>
      <c r="C29" s="90"/>
      <c r="D29" s="89" t="s">
        <v>39</v>
      </c>
      <c r="E29" s="96" t="s">
        <v>49</v>
      </c>
      <c r="F29" s="97">
        <v>2023</v>
      </c>
      <c r="G29" s="100"/>
      <c r="H29" s="98"/>
      <c r="I29" s="99">
        <v>4483.3474399999996</v>
      </c>
      <c r="J29" s="27" t="s">
        <v>13</v>
      </c>
      <c r="K29" s="28">
        <f>K31</f>
        <v>4483.3474399999996</v>
      </c>
      <c r="L29" s="28"/>
      <c r="M29" s="28"/>
      <c r="N29" s="28">
        <f>N31</f>
        <v>4483.3474399999996</v>
      </c>
      <c r="O29" s="29"/>
      <c r="P29" s="29"/>
      <c r="Q29" s="4">
        <f>K29/2</f>
        <v>2241.6737199999998</v>
      </c>
    </row>
    <row r="30" spans="2:18" ht="0.75" hidden="1" customHeight="1" x14ac:dyDescent="0.3">
      <c r="B30" s="105"/>
      <c r="C30" s="90"/>
      <c r="D30" s="89"/>
      <c r="E30" s="96"/>
      <c r="F30" s="97"/>
      <c r="G30" s="101"/>
      <c r="H30" s="98"/>
      <c r="I30" s="99"/>
      <c r="J30" s="27" t="s">
        <v>14</v>
      </c>
      <c r="K30" s="28">
        <f>K31</f>
        <v>4483.3474399999996</v>
      </c>
      <c r="L30" s="28"/>
      <c r="M30" s="28">
        <f>M31</f>
        <v>0</v>
      </c>
      <c r="N30" s="28">
        <v>2241.6737199999998</v>
      </c>
      <c r="O30" s="29"/>
      <c r="P30" s="29"/>
    </row>
    <row r="31" spans="2:18" ht="62.25" customHeight="1" x14ac:dyDescent="0.3">
      <c r="B31" s="105"/>
      <c r="C31" s="90"/>
      <c r="D31" s="89"/>
      <c r="E31" s="96"/>
      <c r="F31" s="97"/>
      <c r="G31" s="101"/>
      <c r="H31" s="98"/>
      <c r="I31" s="99"/>
      <c r="J31" s="27" t="s">
        <v>41</v>
      </c>
      <c r="K31" s="28">
        <f>I29</f>
        <v>4483.3474399999996</v>
      </c>
      <c r="L31" s="28"/>
      <c r="M31" s="28"/>
      <c r="N31" s="28">
        <v>4483.3474399999996</v>
      </c>
      <c r="O31" s="29"/>
      <c r="P31" s="29"/>
    </row>
    <row r="32" spans="2:18" ht="118.9" customHeight="1" x14ac:dyDescent="0.3">
      <c r="B32" s="105"/>
      <c r="C32" s="90"/>
      <c r="D32" s="89"/>
      <c r="E32" s="96"/>
      <c r="F32" s="97"/>
      <c r="G32" s="102"/>
      <c r="H32" s="98"/>
      <c r="I32" s="99"/>
      <c r="J32" s="27" t="s">
        <v>15</v>
      </c>
      <c r="K32" s="28"/>
      <c r="L32" s="28"/>
      <c r="M32" s="28"/>
      <c r="N32" s="28"/>
      <c r="O32" s="29"/>
      <c r="P32" s="29"/>
    </row>
    <row r="33" spans="2:23" ht="30.75" customHeight="1" x14ac:dyDescent="0.3">
      <c r="B33" s="105"/>
      <c r="C33" s="90"/>
      <c r="D33" s="90" t="s">
        <v>32</v>
      </c>
      <c r="E33" s="92" t="s">
        <v>51</v>
      </c>
      <c r="F33" s="97" t="s">
        <v>20</v>
      </c>
      <c r="G33" s="97">
        <v>2024</v>
      </c>
      <c r="H33" s="98"/>
      <c r="I33" s="99">
        <f>K33</f>
        <v>121542.01946</v>
      </c>
      <c r="J33" s="24" t="s">
        <v>13</v>
      </c>
      <c r="K33" s="25">
        <f>K35</f>
        <v>121542.01946</v>
      </c>
      <c r="L33" s="25"/>
      <c r="M33" s="25"/>
      <c r="N33" s="25">
        <f>N35</f>
        <v>121542.01946</v>
      </c>
      <c r="O33" s="26"/>
      <c r="P33" s="26"/>
      <c r="Q33" s="5">
        <v>120660.22532</v>
      </c>
      <c r="R33" s="5">
        <f>N33-Q33</f>
        <v>881.79413999999815</v>
      </c>
      <c r="S33" s="5">
        <f>Q49+N53+N45+N41+N37</f>
        <v>104305.88</v>
      </c>
      <c r="T33" s="5">
        <f>Q33-S33</f>
        <v>16354.345319999993</v>
      </c>
      <c r="U33" s="5">
        <v>38354.34532</v>
      </c>
    </row>
    <row r="34" spans="2:23" ht="71.25" hidden="1" customHeight="1" x14ac:dyDescent="0.3">
      <c r="B34" s="105"/>
      <c r="C34" s="90"/>
      <c r="D34" s="90"/>
      <c r="E34" s="92"/>
      <c r="F34" s="97"/>
      <c r="G34" s="97"/>
      <c r="H34" s="98"/>
      <c r="I34" s="99"/>
      <c r="J34" s="24" t="s">
        <v>14</v>
      </c>
      <c r="K34" s="25">
        <f>K35</f>
        <v>121542.01946</v>
      </c>
      <c r="L34" s="25"/>
      <c r="M34" s="25">
        <f>M35</f>
        <v>0</v>
      </c>
      <c r="N34" s="25">
        <f>N35</f>
        <v>121542.01946</v>
      </c>
      <c r="O34" s="26"/>
      <c r="P34" s="26"/>
    </row>
    <row r="35" spans="2:23" ht="165" customHeight="1" x14ac:dyDescent="0.3">
      <c r="B35" s="105"/>
      <c r="C35" s="90"/>
      <c r="D35" s="90"/>
      <c r="E35" s="92"/>
      <c r="F35" s="97"/>
      <c r="G35" s="97"/>
      <c r="H35" s="98"/>
      <c r="I35" s="99"/>
      <c r="J35" s="24" t="s">
        <v>42</v>
      </c>
      <c r="K35" s="25">
        <f>N35</f>
        <v>121542.01946</v>
      </c>
      <c r="L35" s="25"/>
      <c r="M35" s="25"/>
      <c r="N35" s="25">
        <f>N37+N41+N45+N49+N53</f>
        <v>121542.01946</v>
      </c>
      <c r="O35" s="26"/>
      <c r="P35" s="26"/>
      <c r="Q35" s="5">
        <f>N35-120660.22532</f>
        <v>881.79413999999815</v>
      </c>
      <c r="R35" s="4">
        <v>881.79413999999804</v>
      </c>
      <c r="T35" s="4">
        <v>16354.34532</v>
      </c>
    </row>
    <row r="36" spans="2:23" ht="27" hidden="1" customHeight="1" x14ac:dyDescent="0.3">
      <c r="B36" s="105"/>
      <c r="C36" s="90"/>
      <c r="D36" s="90"/>
      <c r="E36" s="92"/>
      <c r="F36" s="97"/>
      <c r="G36" s="97"/>
      <c r="H36" s="98"/>
      <c r="I36" s="99"/>
      <c r="J36" s="24" t="s">
        <v>15</v>
      </c>
      <c r="K36" s="25"/>
      <c r="L36" s="25"/>
      <c r="M36" s="25"/>
      <c r="N36" s="25"/>
      <c r="O36" s="26"/>
      <c r="P36" s="26"/>
      <c r="Q36" s="7" t="s">
        <v>56</v>
      </c>
    </row>
    <row r="37" spans="2:23" ht="33" customHeight="1" x14ac:dyDescent="0.3">
      <c r="B37" s="105"/>
      <c r="C37" s="90"/>
      <c r="D37" s="89" t="s">
        <v>33</v>
      </c>
      <c r="E37" s="96" t="s">
        <v>50</v>
      </c>
      <c r="F37" s="97" t="s">
        <v>20</v>
      </c>
      <c r="G37" s="97">
        <v>2024</v>
      </c>
      <c r="H37" s="98"/>
      <c r="I37" s="99">
        <f>K37</f>
        <v>16748.22</v>
      </c>
      <c r="J37" s="27" t="s">
        <v>13</v>
      </c>
      <c r="K37" s="28">
        <f>K39</f>
        <v>16748.22</v>
      </c>
      <c r="L37" s="28"/>
      <c r="M37" s="28"/>
      <c r="N37" s="28">
        <f>N39</f>
        <v>16748.22</v>
      </c>
      <c r="O37" s="29"/>
      <c r="P37" s="29"/>
      <c r="Q37" s="8">
        <v>21884.262320000002</v>
      </c>
      <c r="R37" s="9">
        <v>16748.22</v>
      </c>
      <c r="S37" s="10">
        <f>Q37-R37</f>
        <v>5136.0423200000005</v>
      </c>
    </row>
    <row r="38" spans="2:23" ht="55.5" hidden="1" customHeight="1" x14ac:dyDescent="0.3">
      <c r="B38" s="105"/>
      <c r="C38" s="90"/>
      <c r="D38" s="89"/>
      <c r="E38" s="96"/>
      <c r="F38" s="97"/>
      <c r="G38" s="97"/>
      <c r="H38" s="98"/>
      <c r="I38" s="99"/>
      <c r="J38" s="27" t="s">
        <v>14</v>
      </c>
      <c r="K38" s="28">
        <f>K39</f>
        <v>16748.22</v>
      </c>
      <c r="L38" s="28"/>
      <c r="M38" s="28">
        <f>M39</f>
        <v>0</v>
      </c>
      <c r="N38" s="28"/>
      <c r="O38" s="29"/>
      <c r="P38" s="29"/>
      <c r="Q38" s="11"/>
    </row>
    <row r="39" spans="2:23" ht="148.9" customHeight="1" x14ac:dyDescent="0.3">
      <c r="B39" s="105"/>
      <c r="C39" s="90"/>
      <c r="D39" s="89"/>
      <c r="E39" s="96"/>
      <c r="F39" s="97"/>
      <c r="G39" s="97"/>
      <c r="H39" s="98"/>
      <c r="I39" s="99"/>
      <c r="J39" s="27" t="s">
        <v>42</v>
      </c>
      <c r="K39" s="28">
        <f>N39</f>
        <v>16748.22</v>
      </c>
      <c r="L39" s="28"/>
      <c r="M39" s="28"/>
      <c r="N39" s="28">
        <v>16748.22</v>
      </c>
      <c r="O39" s="29"/>
      <c r="P39" s="29"/>
      <c r="Q39" s="11"/>
      <c r="W39" s="12"/>
    </row>
    <row r="40" spans="2:23" ht="29.45" customHeight="1" x14ac:dyDescent="0.3">
      <c r="B40" s="105"/>
      <c r="C40" s="90"/>
      <c r="D40" s="89"/>
      <c r="E40" s="96"/>
      <c r="F40" s="97"/>
      <c r="G40" s="97"/>
      <c r="H40" s="98"/>
      <c r="I40" s="99"/>
      <c r="J40" s="27" t="s">
        <v>15</v>
      </c>
      <c r="K40" s="28"/>
      <c r="L40" s="28"/>
      <c r="M40" s="28"/>
      <c r="N40" s="28"/>
      <c r="O40" s="29"/>
      <c r="P40" s="29"/>
      <c r="Q40" s="11"/>
    </row>
    <row r="41" spans="2:23" ht="29.25" customHeight="1" x14ac:dyDescent="0.3">
      <c r="B41" s="105"/>
      <c r="C41" s="90"/>
      <c r="D41" s="89" t="s">
        <v>34</v>
      </c>
      <c r="E41" s="96" t="s">
        <v>52</v>
      </c>
      <c r="F41" s="97" t="s">
        <v>21</v>
      </c>
      <c r="G41" s="97">
        <v>2024</v>
      </c>
      <c r="H41" s="98"/>
      <c r="I41" s="99">
        <f>K41</f>
        <v>7759.22</v>
      </c>
      <c r="J41" s="27" t="s">
        <v>13</v>
      </c>
      <c r="K41" s="28">
        <f>N43</f>
        <v>7759.22</v>
      </c>
      <c r="L41" s="28"/>
      <c r="M41" s="28"/>
      <c r="N41" s="28">
        <f>N43</f>
        <v>7759.22</v>
      </c>
      <c r="O41" s="29"/>
      <c r="P41" s="29"/>
      <c r="Q41" s="7" t="s">
        <v>56</v>
      </c>
    </row>
    <row r="42" spans="2:23" ht="48.75" hidden="1" customHeight="1" x14ac:dyDescent="0.3">
      <c r="B42" s="105"/>
      <c r="C42" s="90"/>
      <c r="D42" s="89"/>
      <c r="E42" s="96"/>
      <c r="F42" s="97"/>
      <c r="G42" s="97"/>
      <c r="H42" s="98"/>
      <c r="I42" s="99"/>
      <c r="J42" s="27" t="s">
        <v>14</v>
      </c>
      <c r="K42" s="28">
        <f>K43</f>
        <v>7759.22</v>
      </c>
      <c r="L42" s="28"/>
      <c r="M42" s="28"/>
      <c r="N42" s="28">
        <f>N43</f>
        <v>7759.22</v>
      </c>
      <c r="O42" s="29"/>
      <c r="P42" s="29"/>
      <c r="Q42" s="7"/>
    </row>
    <row r="43" spans="2:23" ht="157.9" customHeight="1" x14ac:dyDescent="0.3">
      <c r="B43" s="105"/>
      <c r="C43" s="90"/>
      <c r="D43" s="89"/>
      <c r="E43" s="96"/>
      <c r="F43" s="97"/>
      <c r="G43" s="97"/>
      <c r="H43" s="98"/>
      <c r="I43" s="99"/>
      <c r="J43" s="27" t="s">
        <v>42</v>
      </c>
      <c r="K43" s="28">
        <f>N43</f>
        <v>7759.22</v>
      </c>
      <c r="L43" s="28"/>
      <c r="M43" s="28"/>
      <c r="N43" s="28">
        <v>7759.22</v>
      </c>
      <c r="O43" s="29"/>
      <c r="P43" s="29"/>
      <c r="Q43" s="13">
        <v>10000</v>
      </c>
      <c r="R43" s="14">
        <v>7759.22</v>
      </c>
      <c r="S43" s="15">
        <f>Q43-R43</f>
        <v>2240.7799999999997</v>
      </c>
    </row>
    <row r="44" spans="2:23" ht="27" hidden="1" customHeight="1" x14ac:dyDescent="0.3">
      <c r="B44" s="105"/>
      <c r="C44" s="90"/>
      <c r="D44" s="89"/>
      <c r="E44" s="96"/>
      <c r="F44" s="97"/>
      <c r="G44" s="97"/>
      <c r="H44" s="98"/>
      <c r="I44" s="99"/>
      <c r="J44" s="27" t="s">
        <v>15</v>
      </c>
      <c r="K44" s="28"/>
      <c r="L44" s="28"/>
      <c r="M44" s="28"/>
      <c r="N44" s="28"/>
      <c r="O44" s="29"/>
      <c r="P44" s="29"/>
      <c r="Q44" s="7" t="s">
        <v>56</v>
      </c>
      <c r="R44" s="16" t="s">
        <v>58</v>
      </c>
      <c r="S44" s="11" t="s">
        <v>56</v>
      </c>
      <c r="T44" s="11" t="s">
        <v>57</v>
      </c>
      <c r="U44" s="11"/>
    </row>
    <row r="45" spans="2:23" ht="32.25" customHeight="1" x14ac:dyDescent="0.3">
      <c r="B45" s="105"/>
      <c r="C45" s="90"/>
      <c r="D45" s="89" t="s">
        <v>35</v>
      </c>
      <c r="E45" s="96" t="s">
        <v>43</v>
      </c>
      <c r="F45" s="97" t="s">
        <v>21</v>
      </c>
      <c r="G45" s="97">
        <v>2024</v>
      </c>
      <c r="H45" s="98"/>
      <c r="I45" s="99">
        <f>K45</f>
        <v>18832.97</v>
      </c>
      <c r="J45" s="27" t="s">
        <v>13</v>
      </c>
      <c r="K45" s="28">
        <f>N45</f>
        <v>18832.97</v>
      </c>
      <c r="L45" s="28"/>
      <c r="M45" s="28"/>
      <c r="N45" s="28">
        <f>N47</f>
        <v>18832.97</v>
      </c>
      <c r="O45" s="29"/>
      <c r="P45" s="29"/>
      <c r="Q45" s="17">
        <v>30000</v>
      </c>
      <c r="R45" s="18">
        <f>S45-Q45</f>
        <v>5136.0423200000005</v>
      </c>
      <c r="S45" s="19">
        <v>35136.04232</v>
      </c>
      <c r="T45" s="11">
        <v>30000</v>
      </c>
      <c r="U45" s="11"/>
    </row>
    <row r="46" spans="2:23" ht="64.5" hidden="1" customHeight="1" x14ac:dyDescent="0.3">
      <c r="B46" s="105"/>
      <c r="C46" s="90"/>
      <c r="D46" s="89"/>
      <c r="E46" s="96"/>
      <c r="F46" s="97"/>
      <c r="G46" s="97"/>
      <c r="H46" s="98"/>
      <c r="I46" s="99"/>
      <c r="J46" s="27" t="s">
        <v>14</v>
      </c>
      <c r="K46" s="28">
        <f>K47</f>
        <v>18832.97</v>
      </c>
      <c r="L46" s="28"/>
      <c r="M46" s="28"/>
      <c r="N46" s="28">
        <f>N47</f>
        <v>18832.97</v>
      </c>
      <c r="O46" s="29"/>
      <c r="P46" s="29"/>
    </row>
    <row r="47" spans="2:23" ht="137.44999999999999" customHeight="1" x14ac:dyDescent="0.3">
      <c r="B47" s="105"/>
      <c r="C47" s="90"/>
      <c r="D47" s="89"/>
      <c r="E47" s="96"/>
      <c r="F47" s="97"/>
      <c r="G47" s="97"/>
      <c r="H47" s="98"/>
      <c r="I47" s="99"/>
      <c r="J47" s="27" t="s">
        <v>42</v>
      </c>
      <c r="K47" s="28">
        <f>N47</f>
        <v>18832.97</v>
      </c>
      <c r="L47" s="28"/>
      <c r="M47" s="28"/>
      <c r="N47" s="28">
        <v>18832.97</v>
      </c>
      <c r="O47" s="29"/>
      <c r="P47" s="29"/>
      <c r="R47" s="4">
        <v>5136.0423200000005</v>
      </c>
      <c r="S47" s="4">
        <f>Q47+R47</f>
        <v>5136.0423200000005</v>
      </c>
    </row>
    <row r="48" spans="2:23" ht="96.6" customHeight="1" x14ac:dyDescent="0.3">
      <c r="B48" s="105"/>
      <c r="C48" s="90"/>
      <c r="D48" s="89"/>
      <c r="E48" s="96"/>
      <c r="F48" s="97"/>
      <c r="G48" s="97"/>
      <c r="H48" s="98"/>
      <c r="I48" s="99"/>
      <c r="J48" s="27" t="s">
        <v>15</v>
      </c>
      <c r="K48" s="28"/>
      <c r="L48" s="28"/>
      <c r="M48" s="28"/>
      <c r="N48" s="28"/>
      <c r="O48" s="29"/>
      <c r="P48" s="29"/>
    </row>
    <row r="49" spans="2:19" ht="27.75" customHeight="1" x14ac:dyDescent="0.3">
      <c r="B49" s="105"/>
      <c r="C49" s="90"/>
      <c r="D49" s="89" t="s">
        <v>36</v>
      </c>
      <c r="E49" s="96" t="s">
        <v>53</v>
      </c>
      <c r="F49" s="97" t="s">
        <v>21</v>
      </c>
      <c r="G49" s="97">
        <v>2024</v>
      </c>
      <c r="H49" s="98"/>
      <c r="I49" s="99">
        <f>K49</f>
        <v>59236.139459999991</v>
      </c>
      <c r="J49" s="27" t="s">
        <v>13</v>
      </c>
      <c r="K49" s="28">
        <f>N49</f>
        <v>59236.139459999991</v>
      </c>
      <c r="L49" s="28"/>
      <c r="M49" s="28"/>
      <c r="N49" s="28">
        <f>N51</f>
        <v>59236.139459999991</v>
      </c>
      <c r="O49" s="29"/>
      <c r="P49" s="29"/>
      <c r="Q49" s="4">
        <v>42000</v>
      </c>
      <c r="R49" s="5">
        <f>N49-Q49</f>
        <v>17236.139459999991</v>
      </c>
      <c r="S49" s="5">
        <v>17236.139459999999</v>
      </c>
    </row>
    <row r="50" spans="2:19" ht="48.75" hidden="1" customHeight="1" x14ac:dyDescent="0.3">
      <c r="B50" s="105"/>
      <c r="C50" s="90"/>
      <c r="D50" s="89"/>
      <c r="E50" s="96"/>
      <c r="F50" s="97"/>
      <c r="G50" s="97"/>
      <c r="H50" s="98"/>
      <c r="I50" s="99"/>
      <c r="J50" s="27" t="s">
        <v>14</v>
      </c>
      <c r="K50" s="28">
        <f>K51</f>
        <v>59236.139459999991</v>
      </c>
      <c r="L50" s="28"/>
      <c r="M50" s="28"/>
      <c r="N50" s="28">
        <f>N51</f>
        <v>59236.139459999991</v>
      </c>
      <c r="O50" s="29"/>
      <c r="P50" s="29"/>
    </row>
    <row r="51" spans="2:19" ht="190.15" customHeight="1" x14ac:dyDescent="0.3">
      <c r="B51" s="105"/>
      <c r="C51" s="90"/>
      <c r="D51" s="89"/>
      <c r="E51" s="96"/>
      <c r="F51" s="97"/>
      <c r="G51" s="97"/>
      <c r="H51" s="98"/>
      <c r="I51" s="99"/>
      <c r="J51" s="27" t="s">
        <v>42</v>
      </c>
      <c r="K51" s="28">
        <f>N51</f>
        <v>59236.139459999991</v>
      </c>
      <c r="L51" s="28"/>
      <c r="M51" s="28"/>
      <c r="N51" s="28">
        <f>20000+Q55+R53+R45+S43+S37+6030.97399999999</f>
        <v>59236.139459999991</v>
      </c>
      <c r="O51" s="29"/>
      <c r="P51" s="29"/>
      <c r="Q51" s="20">
        <v>59236.139459999991</v>
      </c>
      <c r="R51" s="4">
        <v>2240.7799999999997</v>
      </c>
      <c r="S51" s="4">
        <f>Q51+R51</f>
        <v>61476.91945999999</v>
      </c>
    </row>
    <row r="52" spans="2:19" ht="40.15" hidden="1" customHeight="1" x14ac:dyDescent="0.3">
      <c r="B52" s="105"/>
      <c r="C52" s="90"/>
      <c r="D52" s="89"/>
      <c r="E52" s="96"/>
      <c r="F52" s="97"/>
      <c r="G52" s="97"/>
      <c r="H52" s="98"/>
      <c r="I52" s="99"/>
      <c r="J52" s="27" t="s">
        <v>15</v>
      </c>
      <c r="K52" s="28"/>
      <c r="L52" s="28"/>
      <c r="M52" s="28"/>
      <c r="N52" s="28"/>
      <c r="O52" s="29"/>
      <c r="P52" s="29"/>
      <c r="Q52" s="4" t="s">
        <v>56</v>
      </c>
    </row>
    <row r="53" spans="2:19" ht="29.25" customHeight="1" x14ac:dyDescent="0.3">
      <c r="B53" s="105"/>
      <c r="C53" s="90"/>
      <c r="D53" s="89" t="s">
        <v>37</v>
      </c>
      <c r="E53" s="96" t="s">
        <v>54</v>
      </c>
      <c r="F53" s="97" t="s">
        <v>21</v>
      </c>
      <c r="G53" s="97">
        <v>2024</v>
      </c>
      <c r="H53" s="98"/>
      <c r="I53" s="99">
        <f>K53</f>
        <v>18965.47</v>
      </c>
      <c r="J53" s="27" t="s">
        <v>13</v>
      </c>
      <c r="K53" s="28">
        <f>N53</f>
        <v>18965.47</v>
      </c>
      <c r="L53" s="28"/>
      <c r="M53" s="28"/>
      <c r="N53" s="28">
        <f>N55</f>
        <v>18965.47</v>
      </c>
      <c r="O53" s="29"/>
      <c r="P53" s="29"/>
      <c r="Q53" s="21">
        <v>38775.963000000003</v>
      </c>
      <c r="R53" s="5">
        <f>Q53-N53</f>
        <v>19810.493000000002</v>
      </c>
    </row>
    <row r="54" spans="2:19" ht="60.75" hidden="1" customHeight="1" x14ac:dyDescent="0.3">
      <c r="B54" s="105"/>
      <c r="C54" s="90"/>
      <c r="D54" s="89"/>
      <c r="E54" s="96"/>
      <c r="F54" s="97"/>
      <c r="G54" s="97"/>
      <c r="H54" s="98"/>
      <c r="I54" s="99"/>
      <c r="J54" s="27" t="s">
        <v>14</v>
      </c>
      <c r="K54" s="28">
        <f>K55</f>
        <v>18965.47</v>
      </c>
      <c r="L54" s="28"/>
      <c r="M54" s="28"/>
      <c r="N54" s="28">
        <f>N55</f>
        <v>18965.47</v>
      </c>
      <c r="O54" s="29"/>
      <c r="P54" s="29"/>
    </row>
    <row r="55" spans="2:19" ht="162.6" customHeight="1" x14ac:dyDescent="0.3">
      <c r="B55" s="105"/>
      <c r="C55" s="90"/>
      <c r="D55" s="89"/>
      <c r="E55" s="96"/>
      <c r="F55" s="97"/>
      <c r="G55" s="97"/>
      <c r="H55" s="98"/>
      <c r="I55" s="99"/>
      <c r="J55" s="27" t="s">
        <v>42</v>
      </c>
      <c r="K55" s="28">
        <f>N55</f>
        <v>18965.47</v>
      </c>
      <c r="L55" s="28"/>
      <c r="M55" s="28"/>
      <c r="N55" s="28">
        <v>18965.47</v>
      </c>
      <c r="O55" s="29"/>
      <c r="P55" s="29"/>
      <c r="Q55" s="4">
        <v>881.80781999999999</v>
      </c>
    </row>
    <row r="56" spans="2:19" ht="0.6" hidden="1" customHeight="1" x14ac:dyDescent="0.3">
      <c r="B56" s="105"/>
      <c r="C56" s="90"/>
      <c r="D56" s="89"/>
      <c r="E56" s="96"/>
      <c r="F56" s="97"/>
      <c r="G56" s="97"/>
      <c r="H56" s="98"/>
      <c r="I56" s="99"/>
      <c r="J56" s="27" t="s">
        <v>15</v>
      </c>
      <c r="K56" s="28"/>
      <c r="L56" s="28"/>
      <c r="M56" s="28"/>
      <c r="N56" s="28"/>
      <c r="O56" s="29"/>
      <c r="P56" s="29"/>
    </row>
    <row r="57" spans="2:19" ht="33" customHeight="1" x14ac:dyDescent="0.25">
      <c r="B57" s="105"/>
      <c r="C57" s="90"/>
      <c r="D57" s="90" t="s">
        <v>38</v>
      </c>
      <c r="E57" s="92" t="s">
        <v>22</v>
      </c>
      <c r="F57" s="93" t="s">
        <v>23</v>
      </c>
      <c r="G57" s="93">
        <v>2023</v>
      </c>
      <c r="H57" s="93"/>
      <c r="I57" s="94">
        <f>K57</f>
        <v>38896.098879999998</v>
      </c>
      <c r="J57" s="24" t="s">
        <v>13</v>
      </c>
      <c r="K57" s="25">
        <f>L57+M57+N57</f>
        <v>38896.098879999998</v>
      </c>
      <c r="L57" s="25">
        <f>L59</f>
        <v>20000</v>
      </c>
      <c r="M57" s="25">
        <f>M59+M60</f>
        <v>18896.098879999998</v>
      </c>
      <c r="N57" s="25"/>
      <c r="O57" s="31"/>
      <c r="P57" s="31"/>
      <c r="Q57" s="5"/>
    </row>
    <row r="58" spans="2:19" ht="0.75" hidden="1" customHeight="1" x14ac:dyDescent="0.25">
      <c r="B58" s="105"/>
      <c r="C58" s="90"/>
      <c r="D58" s="90"/>
      <c r="E58" s="92"/>
      <c r="F58" s="93"/>
      <c r="G58" s="93"/>
      <c r="H58" s="93"/>
      <c r="I58" s="94"/>
      <c r="J58" s="24" t="s">
        <v>14</v>
      </c>
      <c r="K58" s="25">
        <f>K59</f>
        <v>38071.785199999998</v>
      </c>
      <c r="L58" s="25">
        <f>L59</f>
        <v>20000</v>
      </c>
      <c r="M58" s="25">
        <f>M59</f>
        <v>18071.785199999998</v>
      </c>
      <c r="N58" s="25"/>
      <c r="O58" s="31"/>
      <c r="P58" s="31"/>
    </row>
    <row r="59" spans="2:19" ht="23.45" customHeight="1" x14ac:dyDescent="0.25">
      <c r="B59" s="105"/>
      <c r="C59" s="90"/>
      <c r="D59" s="90"/>
      <c r="E59" s="92"/>
      <c r="F59" s="93"/>
      <c r="G59" s="93"/>
      <c r="H59" s="93"/>
      <c r="I59" s="94"/>
      <c r="J59" s="92" t="s">
        <v>42</v>
      </c>
      <c r="K59" s="25">
        <f>L59+M59</f>
        <v>38071.785199999998</v>
      </c>
      <c r="L59" s="25">
        <v>20000</v>
      </c>
      <c r="M59" s="25">
        <f>18553.85602+1224.037-824.31368-881.79414</f>
        <v>18071.785199999998</v>
      </c>
      <c r="N59" s="25"/>
      <c r="O59" s="31"/>
      <c r="P59" s="31"/>
      <c r="Q59" s="5"/>
    </row>
    <row r="60" spans="2:19" ht="34.15" customHeight="1" x14ac:dyDescent="0.25">
      <c r="B60" s="105"/>
      <c r="C60" s="90"/>
      <c r="D60" s="90"/>
      <c r="E60" s="92"/>
      <c r="F60" s="93"/>
      <c r="G60" s="93"/>
      <c r="H60" s="93"/>
      <c r="I60" s="94"/>
      <c r="J60" s="92"/>
      <c r="K60" s="25">
        <f>M60</f>
        <v>824.31367999999998</v>
      </c>
      <c r="L60" s="25"/>
      <c r="M60" s="25">
        <v>824.31367999999998</v>
      </c>
      <c r="N60" s="25"/>
      <c r="O60" s="31"/>
      <c r="P60" s="31"/>
      <c r="Q60" s="4" t="s">
        <v>26</v>
      </c>
    </row>
    <row r="61" spans="2:19" ht="67.900000000000006" customHeight="1" x14ac:dyDescent="0.25">
      <c r="B61" s="95" t="s">
        <v>16</v>
      </c>
      <c r="C61" s="95"/>
      <c r="D61" s="95"/>
      <c r="E61" s="95"/>
      <c r="F61" s="95"/>
      <c r="G61" s="32"/>
      <c r="H61" s="32"/>
      <c r="I61" s="32"/>
      <c r="J61" s="32"/>
      <c r="K61" s="32"/>
      <c r="L61" s="32"/>
      <c r="M61" s="32"/>
      <c r="N61" s="91" t="s">
        <v>17</v>
      </c>
      <c r="O61" s="91"/>
      <c r="P61" s="91"/>
    </row>
  </sheetData>
  <mergeCells count="91">
    <mergeCell ref="N1:P1"/>
    <mergeCell ref="B2:P2"/>
    <mergeCell ref="B5:B60"/>
    <mergeCell ref="C5:C60"/>
    <mergeCell ref="E5:E8"/>
    <mergeCell ref="F5:F8"/>
    <mergeCell ref="G5:G8"/>
    <mergeCell ref="H5:H8"/>
    <mergeCell ref="I5:I8"/>
    <mergeCell ref="E9:E12"/>
    <mergeCell ref="F9:F12"/>
    <mergeCell ref="G9:G12"/>
    <mergeCell ref="H9:H12"/>
    <mergeCell ref="I9:I12"/>
    <mergeCell ref="E13:E16"/>
    <mergeCell ref="F13:F16"/>
    <mergeCell ref="G13:G16"/>
    <mergeCell ref="H13:H16"/>
    <mergeCell ref="I13:I16"/>
    <mergeCell ref="E21:E24"/>
    <mergeCell ref="F21:F24"/>
    <mergeCell ref="G21:G24"/>
    <mergeCell ref="H21:H24"/>
    <mergeCell ref="I21:I24"/>
    <mergeCell ref="E17:E20"/>
    <mergeCell ref="F17:F20"/>
    <mergeCell ref="G17:G20"/>
    <mergeCell ref="H17:H20"/>
    <mergeCell ref="I17:I20"/>
    <mergeCell ref="E29:E32"/>
    <mergeCell ref="F29:F32"/>
    <mergeCell ref="G29:G32"/>
    <mergeCell ref="H29:H32"/>
    <mergeCell ref="I29:I32"/>
    <mergeCell ref="E25:E28"/>
    <mergeCell ref="F25:F28"/>
    <mergeCell ref="G25:G28"/>
    <mergeCell ref="H25:H28"/>
    <mergeCell ref="I25:I28"/>
    <mergeCell ref="E37:E40"/>
    <mergeCell ref="F37:F40"/>
    <mergeCell ref="G37:G40"/>
    <mergeCell ref="H37:H40"/>
    <mergeCell ref="I37:I40"/>
    <mergeCell ref="E33:E36"/>
    <mergeCell ref="F33:F36"/>
    <mergeCell ref="G33:G36"/>
    <mergeCell ref="H33:H36"/>
    <mergeCell ref="I33:I36"/>
    <mergeCell ref="E45:E48"/>
    <mergeCell ref="F45:F48"/>
    <mergeCell ref="G45:G48"/>
    <mergeCell ref="H45:H48"/>
    <mergeCell ref="I45:I48"/>
    <mergeCell ref="E41:E44"/>
    <mergeCell ref="F41:F44"/>
    <mergeCell ref="G41:G44"/>
    <mergeCell ref="H41:H44"/>
    <mergeCell ref="I41:I44"/>
    <mergeCell ref="E53:E56"/>
    <mergeCell ref="F53:F56"/>
    <mergeCell ref="G53:G56"/>
    <mergeCell ref="H53:H56"/>
    <mergeCell ref="I53:I56"/>
    <mergeCell ref="E49:E52"/>
    <mergeCell ref="F49:F52"/>
    <mergeCell ref="G49:G52"/>
    <mergeCell ref="H49:H52"/>
    <mergeCell ref="I49:I52"/>
    <mergeCell ref="N61:P61"/>
    <mergeCell ref="E57:E60"/>
    <mergeCell ref="F57:F60"/>
    <mergeCell ref="G57:G60"/>
    <mergeCell ref="H57:H60"/>
    <mergeCell ref="I57:I60"/>
    <mergeCell ref="B61:F61"/>
    <mergeCell ref="J59:J60"/>
    <mergeCell ref="D5:D8"/>
    <mergeCell ref="D9:D12"/>
    <mergeCell ref="D13:D16"/>
    <mergeCell ref="D17:D20"/>
    <mergeCell ref="D21:D24"/>
    <mergeCell ref="D45:D48"/>
    <mergeCell ref="D49:D52"/>
    <mergeCell ref="D53:D56"/>
    <mergeCell ref="D57:D60"/>
    <mergeCell ref="D25:D28"/>
    <mergeCell ref="D29:D32"/>
    <mergeCell ref="D33:D36"/>
    <mergeCell ref="D37:D40"/>
    <mergeCell ref="D41:D44"/>
  </mergeCells>
  <printOptions gridLines="1"/>
  <pageMargins left="0.25" right="0.25" top="0.75" bottom="0.75" header="0.3" footer="0.3"/>
  <pageSetup paperSize="9" scale="56" fitToHeight="0" orientation="landscape" r:id="rId1"/>
  <headerFooter>
    <oddHeader>Страница 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64"/>
  <sheetViews>
    <sheetView view="pageBreakPreview" zoomScale="50" zoomScaleNormal="80" zoomScaleSheetLayoutView="50" workbookViewId="0">
      <pane xSplit="9" ySplit="3" topLeftCell="J61" activePane="bottomRight" state="frozen"/>
      <selection pane="topRight" activeCell="J1" sqref="J1"/>
      <selection pane="bottomLeft" activeCell="A4" sqref="A4"/>
      <selection pane="bottomRight" activeCell="O62" sqref="O62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28.8554687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17.85546875" style="1" customWidth="1"/>
    <col min="15" max="15" width="19.28515625" style="1" customWidth="1"/>
    <col min="16" max="22" width="8" style="4" hidden="1" customWidth="1"/>
    <col min="23" max="23" width="34.28515625" style="1" customWidth="1"/>
    <col min="24" max="16384" width="9.140625" style="1"/>
  </cols>
  <sheetData>
    <row r="1" spans="2:23" ht="145.9" customHeight="1" outlineLevel="1" x14ac:dyDescent="0.25">
      <c r="B1" s="2"/>
      <c r="M1" s="140" t="s">
        <v>76</v>
      </c>
      <c r="N1" s="140"/>
      <c r="O1" s="140"/>
    </row>
    <row r="2" spans="2:23" ht="42" customHeight="1" outlineLevel="1" x14ac:dyDescent="0.3">
      <c r="B2" s="104" t="s">
        <v>40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23" ht="195" customHeight="1" x14ac:dyDescent="0.25">
      <c r="B3" s="22" t="s">
        <v>19</v>
      </c>
      <c r="C3" s="22" t="s">
        <v>0</v>
      </c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  <c r="M3" s="22" t="s">
        <v>10</v>
      </c>
      <c r="N3" s="22" t="s">
        <v>11</v>
      </c>
      <c r="O3" s="22" t="s">
        <v>12</v>
      </c>
      <c r="W3" s="1">
        <v>440412.39</v>
      </c>
    </row>
    <row r="4" spans="2:23" ht="18.75" x14ac:dyDescent="0.25"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</row>
    <row r="5" spans="2:23" ht="37.15" customHeight="1" x14ac:dyDescent="0.25">
      <c r="B5" s="112">
        <v>1</v>
      </c>
      <c r="C5" s="109" t="s">
        <v>60</v>
      </c>
      <c r="D5" s="36" t="s">
        <v>61</v>
      </c>
      <c r="E5" s="118" t="s">
        <v>74</v>
      </c>
      <c r="F5" s="118">
        <v>2025</v>
      </c>
      <c r="G5" s="133"/>
      <c r="H5" s="136">
        <f>J5</f>
        <v>164445.01341999997</v>
      </c>
      <c r="I5" s="24" t="s">
        <v>13</v>
      </c>
      <c r="J5" s="25">
        <f t="shared" ref="J5:N5" si="0">J7</f>
        <v>164445.01341999997</v>
      </c>
      <c r="K5" s="25">
        <f t="shared" si="0"/>
        <v>20000</v>
      </c>
      <c r="L5" s="25">
        <f t="shared" si="0"/>
        <v>28600.039710000001</v>
      </c>
      <c r="M5" s="25">
        <f t="shared" si="0"/>
        <v>28284.685310000001</v>
      </c>
      <c r="N5" s="43">
        <f t="shared" si="0"/>
        <v>87560.28839999999</v>
      </c>
      <c r="O5" s="43"/>
      <c r="P5" s="5"/>
    </row>
    <row r="6" spans="2:23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25"/>
      <c r="K6" s="25"/>
      <c r="L6" s="25"/>
      <c r="M6" s="25"/>
      <c r="N6" s="26"/>
      <c r="O6" s="26"/>
    </row>
    <row r="7" spans="2:23" ht="168" customHeight="1" x14ac:dyDescent="0.25">
      <c r="B7" s="113"/>
      <c r="C7" s="110"/>
      <c r="D7" s="37"/>
      <c r="E7" s="119"/>
      <c r="F7" s="119"/>
      <c r="G7" s="134"/>
      <c r="H7" s="137"/>
      <c r="I7" s="24" t="s">
        <v>77</v>
      </c>
      <c r="J7" s="25">
        <f>K7+L7+M7+N7+O7</f>
        <v>164445.01341999997</v>
      </c>
      <c r="K7" s="25">
        <f>K52</f>
        <v>20000</v>
      </c>
      <c r="L7" s="25">
        <f>L12+L16+L20+L24+L28+L32+L36+L40+L44+L48+L52+L56</f>
        <v>28600.039710000001</v>
      </c>
      <c r="M7" s="25">
        <f>M12+M16+M20+M24+M28+M32+M36+M40+M44+M48</f>
        <v>28284.685310000001</v>
      </c>
      <c r="N7" s="25">
        <f>N32+N36+N40+N44+N48</f>
        <v>87560.28839999999</v>
      </c>
      <c r="O7" s="25"/>
      <c r="P7" s="5">
        <f>P5-179846</f>
        <v>-179846</v>
      </c>
      <c r="Q7" s="4">
        <v>881.79413999999997</v>
      </c>
    </row>
    <row r="8" spans="2:23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25"/>
      <c r="K8" s="25"/>
      <c r="L8" s="25"/>
      <c r="M8" s="25"/>
      <c r="N8" s="26"/>
      <c r="O8" s="26"/>
    </row>
    <row r="9" spans="2:23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25"/>
      <c r="K9" s="25"/>
      <c r="L9" s="25"/>
      <c r="M9" s="25"/>
      <c r="N9" s="26"/>
      <c r="O9" s="26"/>
      <c r="P9" s="4">
        <f>J9/2</f>
        <v>0</v>
      </c>
      <c r="Q9" s="5">
        <f>L9-P9</f>
        <v>0</v>
      </c>
    </row>
    <row r="10" spans="2:23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25"/>
      <c r="K10" s="25"/>
      <c r="L10" s="25"/>
      <c r="M10" s="25"/>
      <c r="N10" s="26"/>
      <c r="O10" s="26"/>
    </row>
    <row r="11" spans="2:23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25"/>
      <c r="K11" s="25"/>
      <c r="L11" s="25"/>
      <c r="M11" s="25"/>
      <c r="N11" s="26"/>
      <c r="O11" s="26"/>
      <c r="Q11" s="5">
        <v>896.33627999999999</v>
      </c>
    </row>
    <row r="12" spans="2:23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4" t="s">
        <v>13</v>
      </c>
      <c r="J12" s="25">
        <f>K12+L12+M12+N12+O12</f>
        <v>4787.7249899999997</v>
      </c>
      <c r="K12" s="25"/>
      <c r="L12" s="25">
        <f>L14</f>
        <v>4787.7249899999997</v>
      </c>
      <c r="M12" s="25"/>
      <c r="N12" s="26"/>
      <c r="O12" s="26"/>
      <c r="W12" s="1">
        <v>4787.7249899999997</v>
      </c>
    </row>
    <row r="13" spans="2:23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28"/>
      <c r="K13" s="28"/>
      <c r="L13" s="28"/>
      <c r="M13" s="28"/>
      <c r="N13" s="29"/>
      <c r="O13" s="29"/>
      <c r="W13" s="1">
        <v>4787.7249899999997</v>
      </c>
    </row>
    <row r="14" spans="2:23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28">
        <f>K14+L14+M14+N14+O14</f>
        <v>4787.7249899999997</v>
      </c>
      <c r="K14" s="28"/>
      <c r="L14" s="28">
        <v>4787.7249899999997</v>
      </c>
      <c r="M14" s="28"/>
      <c r="N14" s="29"/>
      <c r="O14" s="29"/>
      <c r="P14" s="4" t="s">
        <v>55</v>
      </c>
      <c r="W14" s="1">
        <v>4787.7249899999997</v>
      </c>
    </row>
    <row r="15" spans="2:23" ht="36.6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28"/>
      <c r="K15" s="28"/>
      <c r="L15" s="28"/>
      <c r="M15" s="28"/>
      <c r="N15" s="29"/>
      <c r="O15" s="29"/>
    </row>
    <row r="16" spans="2:23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4" t="s">
        <v>13</v>
      </c>
      <c r="J16" s="25">
        <f>K16+L16+M16+N16+O16</f>
        <v>1792.67255</v>
      </c>
      <c r="K16" s="25"/>
      <c r="L16" s="25">
        <f>L18</f>
        <v>1792.67255</v>
      </c>
      <c r="M16" s="25"/>
      <c r="N16" s="26"/>
      <c r="O16" s="26"/>
      <c r="P16" s="4" t="s">
        <v>55</v>
      </c>
    </row>
    <row r="17" spans="2:23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28"/>
      <c r="K17" s="28"/>
      <c r="L17" s="28"/>
      <c r="M17" s="28"/>
      <c r="N17" s="29"/>
      <c r="O17" s="29"/>
    </row>
    <row r="18" spans="2:23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28">
        <f>K18+L18+M18+N18+O18</f>
        <v>1792.67255</v>
      </c>
      <c r="K18" s="28"/>
      <c r="L18" s="30">
        <v>1792.67255</v>
      </c>
      <c r="M18" s="28"/>
      <c r="N18" s="29"/>
      <c r="O18" s="29"/>
      <c r="Q18" s="5"/>
    </row>
    <row r="19" spans="2:23" ht="54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28"/>
      <c r="K19" s="28"/>
      <c r="L19" s="28"/>
      <c r="M19" s="28"/>
      <c r="N19" s="29"/>
      <c r="O19" s="29"/>
    </row>
    <row r="20" spans="2:23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f>J20</f>
        <v>4997.6270599999998</v>
      </c>
      <c r="I20" s="24" t="s">
        <v>13</v>
      </c>
      <c r="J20" s="25">
        <f>K20+L20+M20+N20+O20</f>
        <v>4997.6270599999998</v>
      </c>
      <c r="K20" s="25"/>
      <c r="L20" s="25">
        <f>L22</f>
        <v>1602.4772499999999</v>
      </c>
      <c r="M20" s="25">
        <f>M22</f>
        <v>3395.1498099999999</v>
      </c>
      <c r="N20" s="26"/>
      <c r="O20" s="26"/>
      <c r="P20" s="4">
        <f>J20/2</f>
        <v>2498.8135299999999</v>
      </c>
    </row>
    <row r="21" spans="2:23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28"/>
      <c r="K21" s="28"/>
      <c r="L21" s="28"/>
      <c r="M21" s="28"/>
      <c r="N21" s="29"/>
      <c r="O21" s="29"/>
    </row>
    <row r="22" spans="2:23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28">
        <f>K22+L22+M22+N22+O22</f>
        <v>4997.6270599999998</v>
      </c>
      <c r="K22" s="28"/>
      <c r="L22" s="28">
        <v>1602.4772499999999</v>
      </c>
      <c r="M22" s="28">
        <v>3395.1498099999999</v>
      </c>
      <c r="N22" s="29"/>
      <c r="O22" s="29"/>
      <c r="Q22" s="5"/>
    </row>
    <row r="23" spans="2:23" ht="59.45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28"/>
      <c r="K23" s="28"/>
      <c r="L23" s="28"/>
      <c r="M23" s="28"/>
      <c r="N23" s="29"/>
      <c r="O23" s="29"/>
    </row>
    <row r="24" spans="2:23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f>J24</f>
        <v>3346.5096199999998</v>
      </c>
      <c r="I24" s="24" t="s">
        <v>13</v>
      </c>
      <c r="J24" s="25">
        <f>K24+L24+M24+N24+O24</f>
        <v>3346.5096199999998</v>
      </c>
      <c r="K24" s="25"/>
      <c r="L24" s="25">
        <f>L26</f>
        <v>1521.0660399999999</v>
      </c>
      <c r="M24" s="25">
        <f>M26</f>
        <v>1825.4435800000001</v>
      </c>
      <c r="N24" s="26"/>
      <c r="O24" s="26"/>
      <c r="P24" s="4">
        <f>J24/2</f>
        <v>1673.2548099999999</v>
      </c>
    </row>
    <row r="25" spans="2:23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28"/>
      <c r="K25" s="28"/>
      <c r="L25" s="28"/>
      <c r="M25" s="28"/>
      <c r="N25" s="29"/>
      <c r="O25" s="29"/>
    </row>
    <row r="26" spans="2:23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28">
        <f>K26+L26+M26+N26+O26</f>
        <v>3346.5096199999998</v>
      </c>
      <c r="K26" s="28"/>
      <c r="L26" s="28">
        <v>1521.0660399999999</v>
      </c>
      <c r="M26" s="28">
        <v>1825.4435800000001</v>
      </c>
      <c r="N26" s="29"/>
      <c r="O26" s="29"/>
      <c r="P26" s="6">
        <v>1521.0660399999999</v>
      </c>
      <c r="Q26" s="4">
        <v>1825.4435799999999</v>
      </c>
    </row>
    <row r="27" spans="2:23" ht="52.15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28"/>
      <c r="K27" s="28"/>
      <c r="L27" s="28"/>
      <c r="M27" s="28"/>
      <c r="N27" s="29"/>
      <c r="O27" s="29"/>
      <c r="P27" s="5">
        <f>H24-P26</f>
        <v>1825.4435799999999</v>
      </c>
    </row>
    <row r="28" spans="2:23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f>J28</f>
        <v>4483.3474399999996</v>
      </c>
      <c r="I28" s="24" t="s">
        <v>13</v>
      </c>
      <c r="J28" s="25">
        <f>K28+L28+M28+N28+O28</f>
        <v>4483.3474399999996</v>
      </c>
      <c r="K28" s="25"/>
      <c r="L28" s="25"/>
      <c r="M28" s="25">
        <f>M30</f>
        <v>4483.3474399999996</v>
      </c>
      <c r="N28" s="26"/>
      <c r="O28" s="26"/>
      <c r="P28" s="4">
        <f>J28/2</f>
        <v>2241.6737199999998</v>
      </c>
    </row>
    <row r="29" spans="2:23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28"/>
      <c r="K29" s="28"/>
      <c r="L29" s="28"/>
      <c r="M29" s="28"/>
      <c r="N29" s="29"/>
      <c r="O29" s="29"/>
    </row>
    <row r="30" spans="2:23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28">
        <f>K30+L30+M30+N30+O30</f>
        <v>4483.3474399999996</v>
      </c>
      <c r="K30" s="28"/>
      <c r="L30" s="28"/>
      <c r="M30" s="28">
        <v>4483.3474399999996</v>
      </c>
      <c r="N30" s="29"/>
      <c r="O30" s="29"/>
    </row>
    <row r="31" spans="2:23" ht="52.9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28"/>
      <c r="K31" s="28"/>
      <c r="L31" s="28"/>
      <c r="M31" s="28"/>
      <c r="N31" s="29"/>
      <c r="O31" s="29"/>
    </row>
    <row r="32" spans="2:23" ht="30.75" customHeight="1" x14ac:dyDescent="0.3">
      <c r="B32" s="113"/>
      <c r="C32" s="110"/>
      <c r="D32" s="127" t="s">
        <v>66</v>
      </c>
      <c r="E32" s="100" t="s">
        <v>67</v>
      </c>
      <c r="F32" s="100">
        <v>2025</v>
      </c>
      <c r="G32" s="130"/>
      <c r="H32" s="124">
        <f>J32</f>
        <v>12769.343059999999</v>
      </c>
      <c r="I32" s="24" t="s">
        <v>13</v>
      </c>
      <c r="J32" s="25">
        <f>K32+L32+M32+N32+O32</f>
        <v>12769.343059999999</v>
      </c>
      <c r="K32" s="25"/>
      <c r="L32" s="25"/>
      <c r="M32" s="25">
        <f>M34</f>
        <v>4054.5043999999998</v>
      </c>
      <c r="N32" s="43">
        <f>N34</f>
        <v>8714.8386599999994</v>
      </c>
      <c r="O32" s="40"/>
      <c r="P32" s="5">
        <v>120660.22532</v>
      </c>
      <c r="Q32" s="5">
        <f>M32-P32</f>
        <v>-116605.72091999999</v>
      </c>
      <c r="R32" s="5" t="e">
        <f>P44+M48+M40+M36+#REF!</f>
        <v>#REF!</v>
      </c>
      <c r="S32" s="5" t="e">
        <f>P32-R32</f>
        <v>#REF!</v>
      </c>
      <c r="T32" s="5">
        <v>38354.34532</v>
      </c>
      <c r="W32" s="41">
        <f>16748.22-12769.34306</f>
        <v>3978.8769400000019</v>
      </c>
    </row>
    <row r="33" spans="2:23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28"/>
      <c r="K33" s="28"/>
      <c r="L33" s="28"/>
      <c r="M33" s="28"/>
      <c r="N33" s="39"/>
      <c r="O33" s="39"/>
    </row>
    <row r="34" spans="2:23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28">
        <f>K34+L34+M34+N34+O34</f>
        <v>12769.343059999999</v>
      </c>
      <c r="K34" s="28"/>
      <c r="L34" s="28"/>
      <c r="M34" s="28">
        <v>4054.5043999999998</v>
      </c>
      <c r="N34" s="34">
        <v>8714.8386599999994</v>
      </c>
      <c r="O34" s="39"/>
      <c r="P34" s="5">
        <f>M34-120660.22532</f>
        <v>-116605.72091999999</v>
      </c>
      <c r="Q34" s="4">
        <v>881.79413999999804</v>
      </c>
      <c r="S34" s="4">
        <v>16354.34532</v>
      </c>
    </row>
    <row r="35" spans="2:23" ht="43.9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25"/>
      <c r="K35" s="25"/>
      <c r="L35" s="25"/>
      <c r="M35" s="25"/>
      <c r="N35" s="40"/>
      <c r="O35" s="40"/>
      <c r="P35" s="7" t="s">
        <v>56</v>
      </c>
    </row>
    <row r="36" spans="2:23" ht="37.9" customHeight="1" x14ac:dyDescent="0.3">
      <c r="B36" s="113"/>
      <c r="C36" s="110"/>
      <c r="D36" s="127" t="s">
        <v>52</v>
      </c>
      <c r="E36" s="100" t="s">
        <v>67</v>
      </c>
      <c r="F36" s="100">
        <v>2025</v>
      </c>
      <c r="G36" s="130"/>
      <c r="H36" s="124">
        <f>J36</f>
        <v>5807.3211100000008</v>
      </c>
      <c r="I36" s="24" t="s">
        <v>13</v>
      </c>
      <c r="J36" s="25">
        <f>K36+L36+M36+N36+O36</f>
        <v>5807.3211100000008</v>
      </c>
      <c r="K36" s="25"/>
      <c r="L36" s="25"/>
      <c r="M36" s="25">
        <f>M38</f>
        <v>5530.1557700000003</v>
      </c>
      <c r="N36" s="43">
        <f>N38</f>
        <v>277.16534000000001</v>
      </c>
      <c r="O36" s="40"/>
      <c r="P36" s="7" t="s">
        <v>56</v>
      </c>
      <c r="W36" s="41">
        <f>7759.22-5807.32111</f>
        <v>1951.8988900000004</v>
      </c>
    </row>
    <row r="37" spans="2:23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28"/>
      <c r="K37" s="28"/>
      <c r="L37" s="28"/>
      <c r="M37" s="28"/>
      <c r="N37" s="39"/>
      <c r="O37" s="39"/>
      <c r="P37" s="7"/>
    </row>
    <row r="38" spans="2:23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28">
        <f>K38+L38+M38+N38+O38</f>
        <v>5807.3211100000008</v>
      </c>
      <c r="K38" s="28"/>
      <c r="L38" s="28"/>
      <c r="M38" s="28">
        <v>5530.1557700000003</v>
      </c>
      <c r="N38" s="34">
        <v>277.16534000000001</v>
      </c>
      <c r="O38" s="39"/>
      <c r="P38" s="13">
        <v>10000</v>
      </c>
      <c r="Q38" s="14">
        <v>7759.22</v>
      </c>
      <c r="R38" s="15">
        <f>P38-Q38</f>
        <v>2240.7799999999997</v>
      </c>
    </row>
    <row r="39" spans="2:23" ht="4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28"/>
      <c r="K39" s="28"/>
      <c r="L39" s="28"/>
      <c r="M39" s="28"/>
      <c r="N39" s="39"/>
      <c r="O39" s="39"/>
      <c r="P39" s="7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3" ht="34.9" customHeight="1" x14ac:dyDescent="0.3">
      <c r="B40" s="113"/>
      <c r="C40" s="110"/>
      <c r="D40" s="127" t="s">
        <v>43</v>
      </c>
      <c r="E40" s="100" t="s">
        <v>67</v>
      </c>
      <c r="F40" s="100">
        <v>2025</v>
      </c>
      <c r="G40" s="130"/>
      <c r="H40" s="124">
        <f>J40</f>
        <v>14285.109049999999</v>
      </c>
      <c r="I40" s="24" t="s">
        <v>13</v>
      </c>
      <c r="J40" s="25">
        <f>K40+L40+M40+N40+O40</f>
        <v>14285.109049999999</v>
      </c>
      <c r="K40" s="25"/>
      <c r="L40" s="25"/>
      <c r="M40" s="25">
        <f>M42</f>
        <v>4536.7594600000002</v>
      </c>
      <c r="N40" s="43">
        <f>N42</f>
        <v>9748.3495899999998</v>
      </c>
      <c r="O40" s="26"/>
      <c r="P40" s="17">
        <v>30000</v>
      </c>
      <c r="Q40" s="18">
        <f>R40-P40</f>
        <v>5136.0423200000005</v>
      </c>
      <c r="R40" s="19">
        <v>35136.04232</v>
      </c>
      <c r="S40" s="11">
        <v>30000</v>
      </c>
      <c r="T40" s="11"/>
      <c r="W40" s="41">
        <f>18832.97-14285.10905</f>
        <v>4547.860950000002</v>
      </c>
    </row>
    <row r="41" spans="2:23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28"/>
      <c r="K41" s="28"/>
      <c r="L41" s="28"/>
      <c r="M41" s="28"/>
      <c r="N41" s="39"/>
      <c r="O41" s="29"/>
    </row>
    <row r="42" spans="2:23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28">
        <f>K42+L42+M42+N42+O42</f>
        <v>14285.109049999999</v>
      </c>
      <c r="K42" s="28"/>
      <c r="L42" s="28"/>
      <c r="M42" s="28">
        <v>4536.7594600000002</v>
      </c>
      <c r="N42" s="34">
        <v>9748.3495899999998</v>
      </c>
      <c r="O42" s="29"/>
      <c r="Q42" s="4">
        <v>5136.0423200000005</v>
      </c>
      <c r="R42" s="4">
        <f>P42+Q42</f>
        <v>5136.0423200000005</v>
      </c>
    </row>
    <row r="43" spans="2:23" ht="46.9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28"/>
      <c r="K43" s="28"/>
      <c r="L43" s="28"/>
      <c r="M43" s="28"/>
      <c r="N43" s="29"/>
      <c r="O43" s="29"/>
    </row>
    <row r="44" spans="2:23" ht="36.6" customHeight="1" x14ac:dyDescent="0.3">
      <c r="B44" s="113"/>
      <c r="C44" s="110"/>
      <c r="D44" s="127" t="s">
        <v>53</v>
      </c>
      <c r="E44" s="100">
        <v>2025</v>
      </c>
      <c r="F44" s="100">
        <v>2025</v>
      </c>
      <c r="G44" s="130"/>
      <c r="H44" s="139">
        <v>59236.139459999999</v>
      </c>
      <c r="I44" s="24" t="s">
        <v>13</v>
      </c>
      <c r="J44" s="25">
        <f>M44+N44</f>
        <v>59236.139459999999</v>
      </c>
      <c r="K44" s="25"/>
      <c r="L44" s="25"/>
      <c r="M44" s="25"/>
      <c r="N44" s="43">
        <f>N46</f>
        <v>59236.139459999999</v>
      </c>
      <c r="O44" s="40"/>
      <c r="P44" s="4">
        <v>42000</v>
      </c>
      <c r="Q44" s="5">
        <f>M44-P44</f>
        <v>-42000</v>
      </c>
      <c r="R44" s="5">
        <v>17236.139459999999</v>
      </c>
    </row>
    <row r="45" spans="2:23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28"/>
      <c r="K45" s="28"/>
      <c r="L45" s="28"/>
      <c r="M45" s="28"/>
      <c r="N45" s="39"/>
      <c r="O45" s="39"/>
    </row>
    <row r="46" spans="2:23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28">
        <f>K46+L46+M46+N46+O46</f>
        <v>59236.139459999999</v>
      </c>
      <c r="K46" s="28"/>
      <c r="L46" s="28"/>
      <c r="M46" s="28"/>
      <c r="N46" s="42">
        <f>59236.13946</f>
        <v>59236.139459999999</v>
      </c>
      <c r="O46" s="39"/>
      <c r="P46" s="20">
        <v>59236.139459999991</v>
      </c>
      <c r="Q46" s="4">
        <v>2240.7799999999997</v>
      </c>
      <c r="R46" s="4">
        <f>P46+Q46</f>
        <v>61476.91945999999</v>
      </c>
    </row>
    <row r="47" spans="2:23" ht="31.9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28"/>
      <c r="K47" s="28"/>
      <c r="L47" s="28"/>
      <c r="M47" s="28"/>
      <c r="N47" s="39"/>
      <c r="O47" s="39"/>
      <c r="P47" s="4" t="s">
        <v>56</v>
      </c>
    </row>
    <row r="48" spans="2:23" ht="29.25" customHeight="1" x14ac:dyDescent="0.3">
      <c r="B48" s="113"/>
      <c r="C48" s="110"/>
      <c r="D48" s="127" t="s">
        <v>54</v>
      </c>
      <c r="E48" s="100">
        <v>2024</v>
      </c>
      <c r="F48" s="100">
        <v>2024</v>
      </c>
      <c r="G48" s="130"/>
      <c r="H48" s="124">
        <f>J48</f>
        <v>14043.120200000001</v>
      </c>
      <c r="I48" s="24" t="s">
        <v>13</v>
      </c>
      <c r="J48" s="25">
        <f>K48+L48+M48+N48+O48</f>
        <v>14043.120200000001</v>
      </c>
      <c r="K48" s="25"/>
      <c r="L48" s="25"/>
      <c r="M48" s="25">
        <f>M50</f>
        <v>4459.32485</v>
      </c>
      <c r="N48" s="43">
        <f>N50</f>
        <v>9583.7953500000003</v>
      </c>
      <c r="O48" s="43"/>
      <c r="P48" s="21">
        <v>38775.963000000003</v>
      </c>
      <c r="Q48" s="5">
        <f>P48-M48</f>
        <v>34316.638150000006</v>
      </c>
      <c r="W48" s="41">
        <f>18965.47-14043.1202</f>
        <v>4922.3498000000018</v>
      </c>
    </row>
    <row r="49" spans="2:23" ht="31.15" customHeight="1" x14ac:dyDescent="0.25">
      <c r="B49" s="113"/>
      <c r="C49" s="110"/>
      <c r="D49" s="128"/>
      <c r="E49" s="101"/>
      <c r="F49" s="101"/>
      <c r="G49" s="131"/>
      <c r="H49" s="125"/>
      <c r="I49" s="27" t="s">
        <v>14</v>
      </c>
      <c r="J49" s="28"/>
      <c r="K49" s="28"/>
      <c r="L49" s="28"/>
      <c r="M49" s="28"/>
      <c r="N49" s="34"/>
      <c r="O49" s="34"/>
    </row>
    <row r="50" spans="2:23" ht="105" customHeight="1" x14ac:dyDescent="0.25">
      <c r="B50" s="113"/>
      <c r="C50" s="110"/>
      <c r="D50" s="128"/>
      <c r="E50" s="101"/>
      <c r="F50" s="101"/>
      <c r="G50" s="131"/>
      <c r="H50" s="125"/>
      <c r="I50" s="27" t="s">
        <v>65</v>
      </c>
      <c r="J50" s="28">
        <f>K50+L50+M50+N50+O50</f>
        <v>14043.120200000001</v>
      </c>
      <c r="K50" s="28"/>
      <c r="L50" s="28"/>
      <c r="M50" s="28">
        <v>4459.32485</v>
      </c>
      <c r="N50" s="34">
        <v>9583.7953500000003</v>
      </c>
      <c r="O50" s="34"/>
      <c r="P50" s="4">
        <v>881.80781999999999</v>
      </c>
    </row>
    <row r="51" spans="2:23" ht="33" customHeight="1" x14ac:dyDescent="0.25">
      <c r="B51" s="113"/>
      <c r="C51" s="110"/>
      <c r="D51" s="129"/>
      <c r="E51" s="102"/>
      <c r="F51" s="102"/>
      <c r="G51" s="132"/>
      <c r="H51" s="126"/>
      <c r="I51" s="27" t="s">
        <v>15</v>
      </c>
      <c r="J51" s="28"/>
      <c r="K51" s="28"/>
      <c r="L51" s="28"/>
      <c r="M51" s="28"/>
      <c r="N51" s="34"/>
      <c r="O51" s="34"/>
    </row>
    <row r="52" spans="2:23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4" t="s">
        <v>13</v>
      </c>
      <c r="J52" s="25">
        <f>K52+L52+M52+N52+O52</f>
        <v>38896.098880000005</v>
      </c>
      <c r="K52" s="25">
        <v>20000</v>
      </c>
      <c r="L52" s="25">
        <v>18896.098880000001</v>
      </c>
      <c r="M52" s="25"/>
      <c r="N52" s="31"/>
      <c r="O52" s="31"/>
      <c r="P52" s="5"/>
    </row>
    <row r="53" spans="2:23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25"/>
      <c r="K53" s="25"/>
      <c r="L53" s="25"/>
      <c r="M53" s="25"/>
      <c r="N53" s="31"/>
      <c r="O53" s="31"/>
    </row>
    <row r="54" spans="2:23" ht="65.45" customHeight="1" x14ac:dyDescent="0.25">
      <c r="B54" s="113"/>
      <c r="C54" s="110"/>
      <c r="D54" s="122"/>
      <c r="E54" s="101"/>
      <c r="F54" s="101"/>
      <c r="G54" s="119"/>
      <c r="H54" s="125"/>
      <c r="I54" s="35" t="s">
        <v>65</v>
      </c>
      <c r="J54" s="28">
        <f>K54+L54+M54+N54+O54</f>
        <v>38896.098880000005</v>
      </c>
      <c r="K54" s="28">
        <v>20000</v>
      </c>
      <c r="L54" s="28">
        <v>18896.098880000001</v>
      </c>
      <c r="M54" s="25"/>
      <c r="N54" s="31"/>
      <c r="O54" s="31"/>
      <c r="P54" s="5"/>
    </row>
    <row r="55" spans="2:23" ht="49.15" customHeight="1" x14ac:dyDescent="0.25">
      <c r="B55" s="114"/>
      <c r="C55" s="111"/>
      <c r="D55" s="123"/>
      <c r="E55" s="102"/>
      <c r="F55" s="102"/>
      <c r="G55" s="120"/>
      <c r="H55" s="126"/>
      <c r="I55" s="35" t="s">
        <v>15</v>
      </c>
      <c r="J55" s="28"/>
      <c r="K55" s="28"/>
      <c r="L55" s="28"/>
      <c r="M55" s="25"/>
      <c r="N55" s="31"/>
      <c r="O55" s="31"/>
      <c r="P55" s="5"/>
    </row>
    <row r="56" spans="2:23" ht="56.45" customHeight="1" x14ac:dyDescent="0.25">
      <c r="B56" s="112">
        <v>2</v>
      </c>
      <c r="C56" s="115" t="s">
        <v>72</v>
      </c>
      <c r="D56" s="115"/>
      <c r="E56" s="100" t="s">
        <v>75</v>
      </c>
      <c r="F56" s="100">
        <v>2026</v>
      </c>
      <c r="G56" s="118"/>
      <c r="H56" s="124">
        <f>J56</f>
        <v>447032</v>
      </c>
      <c r="I56" s="24" t="s">
        <v>13</v>
      </c>
      <c r="J56" s="25">
        <f>J58+J59</f>
        <v>447032</v>
      </c>
      <c r="K56" s="25"/>
      <c r="L56" s="25"/>
      <c r="M56" s="25">
        <f>M58</f>
        <v>155665.77468</v>
      </c>
      <c r="N56" s="43">
        <f>N58</f>
        <v>291366.22532000003</v>
      </c>
      <c r="O56" s="43"/>
      <c r="P56" s="5"/>
    </row>
    <row r="57" spans="2:23" ht="57.6" customHeight="1" x14ac:dyDescent="0.25">
      <c r="B57" s="113"/>
      <c r="C57" s="116"/>
      <c r="D57" s="116"/>
      <c r="E57" s="101"/>
      <c r="F57" s="101"/>
      <c r="G57" s="119"/>
      <c r="H57" s="125"/>
      <c r="I57" s="27" t="s">
        <v>14</v>
      </c>
      <c r="J57" s="28"/>
      <c r="K57" s="28"/>
      <c r="L57" s="28"/>
      <c r="M57" s="25"/>
      <c r="N57" s="31"/>
      <c r="O57" s="31"/>
      <c r="P57" s="5"/>
    </row>
    <row r="58" spans="2:23" ht="301.14999999999998" customHeight="1" x14ac:dyDescent="0.25">
      <c r="B58" s="113"/>
      <c r="C58" s="116"/>
      <c r="D58" s="116"/>
      <c r="E58" s="101"/>
      <c r="F58" s="101"/>
      <c r="G58" s="119"/>
      <c r="H58" s="125"/>
      <c r="I58" s="35" t="s">
        <v>65</v>
      </c>
      <c r="J58" s="28">
        <f>K58+L58+M58+N58+O58</f>
        <v>447032</v>
      </c>
      <c r="K58" s="28"/>
      <c r="L58" s="28"/>
      <c r="M58" s="28">
        <f>M62</f>
        <v>155665.77468</v>
      </c>
      <c r="N58" s="34">
        <f>N62</f>
        <v>291366.22532000003</v>
      </c>
      <c r="O58" s="31"/>
      <c r="P58" s="5"/>
      <c r="W58" s="44">
        <f>H56-M58</f>
        <v>291366.22531999997</v>
      </c>
    </row>
    <row r="59" spans="2:23" ht="114" customHeight="1" x14ac:dyDescent="0.25">
      <c r="B59" s="113"/>
      <c r="C59" s="116"/>
      <c r="D59" s="117"/>
      <c r="E59" s="102"/>
      <c r="F59" s="102"/>
      <c r="G59" s="120"/>
      <c r="H59" s="126"/>
      <c r="I59" s="35" t="s">
        <v>15</v>
      </c>
      <c r="J59" s="28"/>
      <c r="K59" s="25"/>
      <c r="L59" s="25"/>
      <c r="M59" s="25"/>
      <c r="N59" s="31"/>
      <c r="O59" s="34"/>
      <c r="P59" s="5"/>
      <c r="W59" s="32">
        <v>447032</v>
      </c>
    </row>
    <row r="60" spans="2:23" ht="114" customHeight="1" x14ac:dyDescent="0.25">
      <c r="B60" s="113"/>
      <c r="C60" s="116"/>
      <c r="D60" s="116" t="s">
        <v>73</v>
      </c>
      <c r="E60" s="100" t="s">
        <v>75</v>
      </c>
      <c r="F60" s="100">
        <v>2026</v>
      </c>
      <c r="G60" s="118"/>
      <c r="H60" s="124">
        <f>J60</f>
        <v>447032</v>
      </c>
      <c r="I60" s="24" t="s">
        <v>13</v>
      </c>
      <c r="J60" s="25">
        <f>J62+J63</f>
        <v>447032</v>
      </c>
      <c r="K60" s="25"/>
      <c r="L60" s="25"/>
      <c r="M60" s="25">
        <f>M62</f>
        <v>155665.77468</v>
      </c>
      <c r="N60" s="43">
        <f>N62</f>
        <v>291366.22532000003</v>
      </c>
      <c r="O60" s="43">
        <f>O63</f>
        <v>0</v>
      </c>
      <c r="P60" s="5"/>
    </row>
    <row r="61" spans="2:23" ht="97.15" customHeight="1" x14ac:dyDescent="0.25">
      <c r="B61" s="113"/>
      <c r="C61" s="116"/>
      <c r="D61" s="116"/>
      <c r="E61" s="101"/>
      <c r="F61" s="101"/>
      <c r="G61" s="119"/>
      <c r="H61" s="125"/>
      <c r="I61" s="27" t="s">
        <v>14</v>
      </c>
      <c r="J61" s="28"/>
      <c r="K61" s="28"/>
      <c r="L61" s="28"/>
      <c r="M61" s="25"/>
      <c r="N61" s="31"/>
      <c r="O61" s="31"/>
      <c r="P61" s="5"/>
      <c r="W61" s="1">
        <f>447032-6619.61</f>
        <v>440412.39</v>
      </c>
    </row>
    <row r="62" spans="2:23" ht="114" customHeight="1" x14ac:dyDescent="0.25">
      <c r="B62" s="113"/>
      <c r="C62" s="116"/>
      <c r="D62" s="116"/>
      <c r="E62" s="101"/>
      <c r="F62" s="101"/>
      <c r="G62" s="119"/>
      <c r="H62" s="125"/>
      <c r="I62" s="35" t="s">
        <v>65</v>
      </c>
      <c r="J62" s="28">
        <f>K62+L62+M62+N62+O62</f>
        <v>447032</v>
      </c>
      <c r="K62" s="28"/>
      <c r="L62" s="28"/>
      <c r="M62" s="28">
        <v>155665.77468</v>
      </c>
      <c r="N62" s="34">
        <v>291366.22532000003</v>
      </c>
      <c r="O62" s="31"/>
      <c r="P62" s="5"/>
      <c r="W62" s="45">
        <f>J62-N62</f>
        <v>155665.77467999997</v>
      </c>
    </row>
    <row r="63" spans="2:23" ht="61.15" customHeight="1" x14ac:dyDescent="0.25">
      <c r="B63" s="114"/>
      <c r="C63" s="117"/>
      <c r="D63" s="117"/>
      <c r="E63" s="102"/>
      <c r="F63" s="102"/>
      <c r="G63" s="120"/>
      <c r="H63" s="126"/>
      <c r="I63" s="35" t="s">
        <v>15</v>
      </c>
      <c r="J63" s="28"/>
      <c r="K63" s="25"/>
      <c r="L63" s="25"/>
      <c r="M63" s="25"/>
      <c r="N63" s="31"/>
      <c r="O63" s="34"/>
      <c r="P63" s="4" t="s">
        <v>26</v>
      </c>
    </row>
    <row r="64" spans="2:23" ht="67.900000000000006" customHeight="1" x14ac:dyDescent="0.25">
      <c r="B64" s="95" t="s">
        <v>78</v>
      </c>
      <c r="C64" s="95"/>
      <c r="D64" s="95"/>
      <c r="E64" s="95"/>
      <c r="F64" s="32"/>
      <c r="G64" s="32"/>
      <c r="H64" s="32"/>
      <c r="I64" s="32"/>
      <c r="J64" s="32"/>
      <c r="K64" s="32"/>
      <c r="L64" s="32"/>
      <c r="M64" s="91" t="s">
        <v>79</v>
      </c>
      <c r="N64" s="91"/>
      <c r="O64" s="91"/>
    </row>
  </sheetData>
  <mergeCells count="77">
    <mergeCell ref="B64:E64"/>
    <mergeCell ref="M64:O64"/>
    <mergeCell ref="G56:G59"/>
    <mergeCell ref="H56:H59"/>
    <mergeCell ref="D60:D63"/>
    <mergeCell ref="E60:E63"/>
    <mergeCell ref="F60:F63"/>
    <mergeCell ref="G60:G63"/>
    <mergeCell ref="H60:H63"/>
    <mergeCell ref="B56:B63"/>
    <mergeCell ref="C56:C63"/>
    <mergeCell ref="D56:D59"/>
    <mergeCell ref="E56:E59"/>
    <mergeCell ref="F56:F59"/>
    <mergeCell ref="D52:D55"/>
    <mergeCell ref="E52:E55"/>
    <mergeCell ref="F52:F55"/>
    <mergeCell ref="G52:G55"/>
    <mergeCell ref="H52:H55"/>
    <mergeCell ref="D44:D47"/>
    <mergeCell ref="E44:E47"/>
    <mergeCell ref="F44:F47"/>
    <mergeCell ref="G44:G47"/>
    <mergeCell ref="H44:H47"/>
    <mergeCell ref="D48:D51"/>
    <mergeCell ref="E48:E51"/>
    <mergeCell ref="F48:F51"/>
    <mergeCell ref="G48:G51"/>
    <mergeCell ref="H48:H51"/>
    <mergeCell ref="D36:D39"/>
    <mergeCell ref="E36:E39"/>
    <mergeCell ref="F36:F39"/>
    <mergeCell ref="G36:G39"/>
    <mergeCell ref="H36:H39"/>
    <mergeCell ref="D40:D43"/>
    <mergeCell ref="E40:E43"/>
    <mergeCell ref="F40:F43"/>
    <mergeCell ref="G40:G43"/>
    <mergeCell ref="H40:H43"/>
    <mergeCell ref="D28:D31"/>
    <mergeCell ref="E28:E31"/>
    <mergeCell ref="F28:F31"/>
    <mergeCell ref="G28:G31"/>
    <mergeCell ref="H28:H31"/>
    <mergeCell ref="D32:D35"/>
    <mergeCell ref="E32:E35"/>
    <mergeCell ref="F32:F35"/>
    <mergeCell ref="G32:G35"/>
    <mergeCell ref="H32:H35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</mergeCells>
  <printOptions gridLines="1"/>
  <pageMargins left="0.43307086614173229" right="0.43307086614173229" top="0.74803149606299213" bottom="0.35433070866141736" header="0.31496062992125984" footer="0.31496062992125984"/>
  <pageSetup paperSize="9" scale="41" fitToHeight="0" orientation="landscape" r:id="rId1"/>
  <headerFooter>
    <oddHeader>Страница 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64"/>
  <sheetViews>
    <sheetView view="pageBreakPreview" zoomScale="50" zoomScaleNormal="80" zoomScaleSheetLayoutView="50" workbookViewId="0">
      <pane xSplit="9" ySplit="3" topLeftCell="J61" activePane="bottomRight" state="frozen"/>
      <selection pane="topRight" activeCell="J1" sqref="J1"/>
      <selection pane="bottomLeft" activeCell="A4" sqref="A4"/>
      <selection pane="bottomRight" activeCell="X62" sqref="X62:Y62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28.8554687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24" style="1" customWidth="1"/>
    <col min="15" max="15" width="19.28515625" style="1" customWidth="1"/>
    <col min="16" max="22" width="8" style="4" hidden="1" customWidth="1"/>
    <col min="23" max="23" width="0.140625" style="1" customWidth="1"/>
    <col min="24" max="16384" width="9.140625" style="1"/>
  </cols>
  <sheetData>
    <row r="1" spans="2:23" ht="126.6" customHeight="1" outlineLevel="1" x14ac:dyDescent="0.25">
      <c r="B1" s="2"/>
      <c r="M1" s="140" t="s">
        <v>76</v>
      </c>
      <c r="N1" s="140"/>
      <c r="O1" s="140"/>
    </row>
    <row r="2" spans="2:23" ht="66" customHeight="1" outlineLevel="1" x14ac:dyDescent="0.3">
      <c r="B2" s="104" t="s">
        <v>80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23" ht="195" customHeight="1" x14ac:dyDescent="0.25">
      <c r="B3" s="49" t="s">
        <v>19</v>
      </c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6</v>
      </c>
      <c r="J3" s="49" t="s">
        <v>7</v>
      </c>
      <c r="K3" s="49" t="s">
        <v>8</v>
      </c>
      <c r="L3" s="49" t="s">
        <v>9</v>
      </c>
      <c r="M3" s="49" t="s">
        <v>10</v>
      </c>
      <c r="N3" s="49" t="s">
        <v>11</v>
      </c>
      <c r="O3" s="49" t="s">
        <v>12</v>
      </c>
      <c r="W3" s="1">
        <v>440412.39</v>
      </c>
    </row>
    <row r="4" spans="2:23" ht="18.75" x14ac:dyDescent="0.25">
      <c r="B4" s="52">
        <v>1</v>
      </c>
      <c r="C4" s="52">
        <v>2</v>
      </c>
      <c r="D4" s="52">
        <v>3</v>
      </c>
      <c r="E4" s="52">
        <v>4</v>
      </c>
      <c r="F4" s="52">
        <v>5</v>
      </c>
      <c r="G4" s="52">
        <v>6</v>
      </c>
      <c r="H4" s="52">
        <v>7</v>
      </c>
      <c r="I4" s="52">
        <v>8</v>
      </c>
      <c r="J4" s="52">
        <v>9</v>
      </c>
      <c r="K4" s="52">
        <v>10</v>
      </c>
      <c r="L4" s="52">
        <v>11</v>
      </c>
      <c r="M4" s="52">
        <v>12</v>
      </c>
      <c r="N4" s="52">
        <v>13</v>
      </c>
      <c r="O4" s="52">
        <v>14</v>
      </c>
    </row>
    <row r="5" spans="2:23" ht="37.15" customHeight="1" x14ac:dyDescent="0.4">
      <c r="B5" s="112">
        <v>1</v>
      </c>
      <c r="C5" s="109" t="s">
        <v>60</v>
      </c>
      <c r="D5" s="60" t="s">
        <v>61</v>
      </c>
      <c r="E5" s="118" t="s">
        <v>62</v>
      </c>
      <c r="F5" s="118">
        <v>2025</v>
      </c>
      <c r="G5" s="133"/>
      <c r="H5" s="136">
        <f>J5</f>
        <v>179846</v>
      </c>
      <c r="I5" s="24" t="s">
        <v>13</v>
      </c>
      <c r="J5" s="51">
        <f>J7</f>
        <v>179846</v>
      </c>
      <c r="K5" s="51">
        <f t="shared" ref="K5:N5" si="0">K7</f>
        <v>20000</v>
      </c>
      <c r="L5" s="51">
        <f t="shared" si="0"/>
        <v>28600.039710000001</v>
      </c>
      <c r="M5" s="51">
        <f>M7</f>
        <v>24626.68521</v>
      </c>
      <c r="N5" s="51">
        <f t="shared" si="0"/>
        <v>106619.27507999999</v>
      </c>
      <c r="O5" s="43"/>
      <c r="P5" s="5"/>
      <c r="W5" s="46">
        <f>106619.27508-N5</f>
        <v>0</v>
      </c>
    </row>
    <row r="6" spans="2:23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51"/>
      <c r="K6" s="51"/>
      <c r="L6" s="51"/>
      <c r="M6" s="51"/>
      <c r="N6" s="26"/>
      <c r="O6" s="26"/>
    </row>
    <row r="7" spans="2:23" ht="168" customHeight="1" x14ac:dyDescent="0.25">
      <c r="B7" s="113"/>
      <c r="C7" s="110"/>
      <c r="D7" s="37"/>
      <c r="E7" s="119"/>
      <c r="F7" s="119"/>
      <c r="G7" s="134"/>
      <c r="H7" s="137"/>
      <c r="I7" s="24" t="s">
        <v>77</v>
      </c>
      <c r="J7" s="51">
        <f>K7+L7+M7+N7+O7</f>
        <v>179846</v>
      </c>
      <c r="K7" s="51">
        <f>K52</f>
        <v>20000</v>
      </c>
      <c r="L7" s="51">
        <f>L12+L16+L20+L24+L28+L32+L36+L40+L44+L48+L52+L56</f>
        <v>28600.039710000001</v>
      </c>
      <c r="M7" s="51">
        <f>M12+M16+M20+M24+M28+M32+M36+M40+M44+M48</f>
        <v>24626.68521</v>
      </c>
      <c r="N7" s="51">
        <f>N32+N36+N40+N44+N48</f>
        <v>106619.27507999999</v>
      </c>
      <c r="O7" s="51"/>
      <c r="P7" s="5">
        <f>P5-179846</f>
        <v>-179846</v>
      </c>
      <c r="Q7" s="4">
        <v>881.79413999999997</v>
      </c>
    </row>
    <row r="8" spans="2:23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51"/>
      <c r="K8" s="51"/>
      <c r="L8" s="51"/>
      <c r="M8" s="51"/>
      <c r="N8" s="55"/>
      <c r="O8" s="26"/>
    </row>
    <row r="9" spans="2:23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51"/>
      <c r="K9" s="51"/>
      <c r="L9" s="51"/>
      <c r="M9" s="51"/>
      <c r="N9" s="55"/>
      <c r="O9" s="26"/>
      <c r="P9" s="4">
        <f>J9/2</f>
        <v>0</v>
      </c>
      <c r="Q9" s="5">
        <f>L9-P9</f>
        <v>0</v>
      </c>
    </row>
    <row r="10" spans="2:23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51"/>
      <c r="K10" s="51"/>
      <c r="L10" s="51"/>
      <c r="M10" s="51"/>
      <c r="N10" s="55"/>
      <c r="O10" s="26"/>
    </row>
    <row r="11" spans="2:23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51"/>
      <c r="K11" s="51"/>
      <c r="L11" s="51"/>
      <c r="M11" s="51"/>
      <c r="N11" s="55"/>
      <c r="O11" s="26"/>
      <c r="Q11" s="5">
        <v>896.33627999999999</v>
      </c>
    </row>
    <row r="12" spans="2:23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4" t="s">
        <v>13</v>
      </c>
      <c r="J12" s="51">
        <f>K12+L12+M12+N12+O12</f>
        <v>4787.7249899999997</v>
      </c>
      <c r="K12" s="51"/>
      <c r="L12" s="51">
        <f>L14</f>
        <v>4787.7249899999997</v>
      </c>
      <c r="M12" s="51"/>
      <c r="N12" s="55"/>
      <c r="O12" s="26"/>
      <c r="W12" s="1">
        <v>4787.7249899999997</v>
      </c>
    </row>
    <row r="13" spans="2:23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54">
        <f>J14</f>
        <v>4787.7249899999997</v>
      </c>
      <c r="K13" s="54"/>
      <c r="L13" s="54">
        <f>L14</f>
        <v>4787.7249899999997</v>
      </c>
      <c r="M13" s="54"/>
      <c r="N13" s="53"/>
      <c r="O13" s="29"/>
      <c r="W13" s="1">
        <v>4787.7249899999997</v>
      </c>
    </row>
    <row r="14" spans="2:23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54">
        <f>K14+L14+M14+N14+O14</f>
        <v>4787.7249899999997</v>
      </c>
      <c r="K14" s="54"/>
      <c r="L14" s="54">
        <v>4787.7249899999997</v>
      </c>
      <c r="M14" s="54"/>
      <c r="N14" s="53"/>
      <c r="O14" s="29"/>
      <c r="P14" s="4" t="s">
        <v>55</v>
      </c>
      <c r="W14" s="1">
        <v>4787.7249899999997</v>
      </c>
    </row>
    <row r="15" spans="2:23" ht="36.6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54"/>
      <c r="K15" s="54"/>
      <c r="L15" s="54"/>
      <c r="M15" s="54"/>
      <c r="N15" s="53"/>
      <c r="O15" s="29"/>
    </row>
    <row r="16" spans="2:23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4" t="s">
        <v>13</v>
      </c>
      <c r="J16" s="51">
        <f>K16+L16+M16+N16+O16</f>
        <v>1792.67255</v>
      </c>
      <c r="K16" s="51"/>
      <c r="L16" s="51">
        <f>L18</f>
        <v>1792.67255</v>
      </c>
      <c r="M16" s="51"/>
      <c r="N16" s="55"/>
      <c r="O16" s="26"/>
      <c r="P16" s="4" t="s">
        <v>55</v>
      </c>
    </row>
    <row r="17" spans="2:23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54">
        <f>J18</f>
        <v>1792.67255</v>
      </c>
      <c r="K17" s="54"/>
      <c r="L17" s="54">
        <f>L18</f>
        <v>1792.67255</v>
      </c>
      <c r="M17" s="54"/>
      <c r="N17" s="53"/>
      <c r="O17" s="29"/>
    </row>
    <row r="18" spans="2:23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54">
        <f>K18+L18+M18+N18+O18</f>
        <v>1792.67255</v>
      </c>
      <c r="K18" s="54"/>
      <c r="L18" s="30">
        <v>1792.67255</v>
      </c>
      <c r="M18" s="54"/>
      <c r="N18" s="53"/>
      <c r="O18" s="29"/>
      <c r="Q18" s="5"/>
    </row>
    <row r="19" spans="2:23" ht="54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54"/>
      <c r="K19" s="54"/>
      <c r="L19" s="54"/>
      <c r="M19" s="54"/>
      <c r="N19" s="53"/>
      <c r="O19" s="29"/>
    </row>
    <row r="20" spans="2:23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f>J20</f>
        <v>4997.6270599999998</v>
      </c>
      <c r="I20" s="24" t="s">
        <v>13</v>
      </c>
      <c r="J20" s="51">
        <f>K20+L20+M20+N20+O20</f>
        <v>4997.6270599999998</v>
      </c>
      <c r="K20" s="51"/>
      <c r="L20" s="51">
        <f>L22</f>
        <v>1602.4772499999999</v>
      </c>
      <c r="M20" s="51">
        <f>M22</f>
        <v>3395.1498099999999</v>
      </c>
      <c r="N20" s="55"/>
      <c r="O20" s="26"/>
      <c r="P20" s="4">
        <f>J20/2</f>
        <v>2498.8135299999999</v>
      </c>
    </row>
    <row r="21" spans="2:23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54">
        <f>J22</f>
        <v>4997.6270599999998</v>
      </c>
      <c r="K21" s="54"/>
      <c r="L21" s="54">
        <f>L22</f>
        <v>1602.4772499999999</v>
      </c>
      <c r="M21" s="54">
        <f>M22</f>
        <v>3395.1498099999999</v>
      </c>
      <c r="N21" s="53"/>
      <c r="O21" s="29"/>
    </row>
    <row r="22" spans="2:23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54">
        <f>K22+L22+M22+N22+O22</f>
        <v>4997.6270599999998</v>
      </c>
      <c r="K22" s="54"/>
      <c r="L22" s="54">
        <v>1602.4772499999999</v>
      </c>
      <c r="M22" s="54">
        <v>3395.1498099999999</v>
      </c>
      <c r="N22" s="53"/>
      <c r="O22" s="29"/>
      <c r="Q22" s="5"/>
    </row>
    <row r="23" spans="2:23" ht="59.45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54"/>
      <c r="K23" s="54"/>
      <c r="L23" s="54"/>
      <c r="M23" s="54"/>
      <c r="N23" s="53"/>
      <c r="O23" s="29"/>
    </row>
    <row r="24" spans="2:23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f>J24</f>
        <v>3346.5096199999998</v>
      </c>
      <c r="I24" s="24" t="s">
        <v>13</v>
      </c>
      <c r="J24" s="51">
        <f>K24+L24+M24+N24+O24</f>
        <v>3346.5096199999998</v>
      </c>
      <c r="K24" s="51"/>
      <c r="L24" s="51">
        <f>L26</f>
        <v>1521.0660399999999</v>
      </c>
      <c r="M24" s="51">
        <f>M26</f>
        <v>1825.4435800000001</v>
      </c>
      <c r="N24" s="55"/>
      <c r="O24" s="26"/>
      <c r="P24" s="4">
        <f>J24/2</f>
        <v>1673.2548099999999</v>
      </c>
    </row>
    <row r="25" spans="2:23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54">
        <f>J26</f>
        <v>3346.5096199999998</v>
      </c>
      <c r="K25" s="54"/>
      <c r="L25" s="54">
        <f>L26</f>
        <v>1521.0660399999999</v>
      </c>
      <c r="M25" s="54">
        <f>M26</f>
        <v>1825.4435800000001</v>
      </c>
      <c r="N25" s="53"/>
      <c r="O25" s="29"/>
    </row>
    <row r="26" spans="2:23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54">
        <f>K26+L26+M26+N26+O26</f>
        <v>3346.5096199999998</v>
      </c>
      <c r="K26" s="54"/>
      <c r="L26" s="54">
        <v>1521.0660399999999</v>
      </c>
      <c r="M26" s="54">
        <v>1825.4435800000001</v>
      </c>
      <c r="N26" s="53"/>
      <c r="O26" s="29"/>
      <c r="P26" s="4">
        <v>1521.0660399999999</v>
      </c>
      <c r="Q26" s="4">
        <v>1825.4435799999999</v>
      </c>
    </row>
    <row r="27" spans="2:23" ht="52.15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54"/>
      <c r="K27" s="54"/>
      <c r="L27" s="54"/>
      <c r="M27" s="54"/>
      <c r="N27" s="53"/>
      <c r="O27" s="29"/>
      <c r="P27" s="5">
        <f>H24-P26</f>
        <v>1825.4435799999999</v>
      </c>
    </row>
    <row r="28" spans="2:23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f>J28</f>
        <v>4483.3474399999996</v>
      </c>
      <c r="I28" s="24" t="s">
        <v>13</v>
      </c>
      <c r="J28" s="51">
        <f>K28+L28+M28+N28+O28</f>
        <v>4483.3474399999996</v>
      </c>
      <c r="K28" s="51"/>
      <c r="L28" s="51"/>
      <c r="M28" s="51">
        <f>M30</f>
        <v>4483.3474399999996</v>
      </c>
      <c r="N28" s="55"/>
      <c r="O28" s="26"/>
      <c r="P28" s="4">
        <f>J28/2</f>
        <v>2241.6737199999998</v>
      </c>
    </row>
    <row r="29" spans="2:23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54">
        <f>J30</f>
        <v>4483.3474399999996</v>
      </c>
      <c r="K29" s="54"/>
      <c r="L29" s="54"/>
      <c r="M29" s="54">
        <f>M30</f>
        <v>4483.3474399999996</v>
      </c>
      <c r="N29" s="53"/>
      <c r="O29" s="29"/>
    </row>
    <row r="30" spans="2:23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54">
        <f>K30+L30+M30+N30+O30</f>
        <v>4483.3474399999996</v>
      </c>
      <c r="K30" s="54"/>
      <c r="L30" s="54"/>
      <c r="M30" s="54">
        <v>4483.3474399999996</v>
      </c>
      <c r="N30" s="53"/>
      <c r="O30" s="29"/>
    </row>
    <row r="31" spans="2:23" ht="52.9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54"/>
      <c r="K31" s="54"/>
      <c r="L31" s="54"/>
      <c r="M31" s="54"/>
      <c r="N31" s="53"/>
      <c r="O31" s="29"/>
    </row>
    <row r="32" spans="2:23" ht="30.75" customHeight="1" x14ac:dyDescent="0.3">
      <c r="B32" s="113"/>
      <c r="C32" s="110"/>
      <c r="D32" s="127" t="s">
        <v>66</v>
      </c>
      <c r="E32" s="100" t="s">
        <v>67</v>
      </c>
      <c r="F32" s="100">
        <v>2025</v>
      </c>
      <c r="G32" s="130"/>
      <c r="H32" s="124">
        <f>J32</f>
        <v>16748.22</v>
      </c>
      <c r="I32" s="24" t="s">
        <v>13</v>
      </c>
      <c r="J32" s="51">
        <f>K32+L32+M32+N32+O32</f>
        <v>16748.22</v>
      </c>
      <c r="K32" s="51"/>
      <c r="L32" s="51"/>
      <c r="M32" s="51">
        <f>M34</f>
        <v>4057.33293</v>
      </c>
      <c r="N32" s="51">
        <f>N34</f>
        <v>12690.887070000001</v>
      </c>
      <c r="O32" s="40"/>
      <c r="P32" s="5">
        <v>120660.22532</v>
      </c>
      <c r="Q32" s="5">
        <f>M32-P32</f>
        <v>-116602.89238999999</v>
      </c>
      <c r="R32" s="5" t="e">
        <f>P44+M48+M40+M36+#REF!</f>
        <v>#REF!</v>
      </c>
      <c r="S32" s="5" t="e">
        <f>P32-R32</f>
        <v>#REF!</v>
      </c>
      <c r="T32" s="5">
        <v>38354.34532</v>
      </c>
      <c r="W32" s="41">
        <f>16748.22-12769.34306</f>
        <v>3978.8769400000019</v>
      </c>
    </row>
    <row r="33" spans="2:23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54">
        <f>J34</f>
        <v>16748.22</v>
      </c>
      <c r="K33" s="54"/>
      <c r="L33" s="54"/>
      <c r="M33" s="54">
        <f>M34</f>
        <v>4057.33293</v>
      </c>
      <c r="N33" s="54">
        <f>N34</f>
        <v>12690.887070000001</v>
      </c>
      <c r="O33" s="39"/>
    </row>
    <row r="34" spans="2:23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54">
        <f>K34+L34+M34+N34+O34</f>
        <v>16748.22</v>
      </c>
      <c r="K34" s="54"/>
      <c r="L34" s="54"/>
      <c r="M34" s="54">
        <f>2.82853+159.78677+159.78677+3734.93086</f>
        <v>4057.33293</v>
      </c>
      <c r="N34" s="54">
        <v>12690.887070000001</v>
      </c>
      <c r="O34" s="39"/>
      <c r="P34" s="5">
        <f>M34-120660.22532</f>
        <v>-116602.89238999999</v>
      </c>
      <c r="Q34" s="4">
        <v>881.79413999999804</v>
      </c>
      <c r="S34" s="4">
        <v>16354.34532</v>
      </c>
    </row>
    <row r="35" spans="2:23" ht="43.9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51"/>
      <c r="K35" s="51"/>
      <c r="L35" s="51"/>
      <c r="M35" s="51"/>
      <c r="N35" s="61"/>
      <c r="O35" s="40"/>
      <c r="P35" s="11" t="s">
        <v>56</v>
      </c>
    </row>
    <row r="36" spans="2:23" ht="37.9" customHeight="1" x14ac:dyDescent="0.3">
      <c r="B36" s="113"/>
      <c r="C36" s="110"/>
      <c r="D36" s="127" t="s">
        <v>52</v>
      </c>
      <c r="E36" s="100" t="s">
        <v>67</v>
      </c>
      <c r="F36" s="100">
        <v>2025</v>
      </c>
      <c r="G36" s="130"/>
      <c r="H36" s="124">
        <f>J36</f>
        <v>7759.2199999999993</v>
      </c>
      <c r="I36" s="24" t="s">
        <v>13</v>
      </c>
      <c r="J36" s="51">
        <f>K36+L36+M36+N36+O36</f>
        <v>7759.2199999999993</v>
      </c>
      <c r="K36" s="51"/>
      <c r="L36" s="51"/>
      <c r="M36" s="51">
        <f>M38</f>
        <v>1863.6700499999999</v>
      </c>
      <c r="N36" s="51">
        <f>N38</f>
        <v>5895.5499499999996</v>
      </c>
      <c r="O36" s="40"/>
      <c r="P36" s="11" t="s">
        <v>56</v>
      </c>
      <c r="W36" s="41">
        <f>7759.22-5807.32111</f>
        <v>1951.8988900000004</v>
      </c>
    </row>
    <row r="37" spans="2:23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54">
        <f>J38</f>
        <v>7759.2199999999993</v>
      </c>
      <c r="K37" s="54"/>
      <c r="L37" s="54"/>
      <c r="M37" s="54">
        <f>M38</f>
        <v>1863.6700499999999</v>
      </c>
      <c r="N37" s="54">
        <f>N38</f>
        <v>5895.5499499999996</v>
      </c>
      <c r="O37" s="39"/>
      <c r="P37" s="11"/>
    </row>
    <row r="38" spans="2:23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54">
        <f>K38+L38+M38+N38+O38</f>
        <v>7759.2199999999993</v>
      </c>
      <c r="K38" s="54"/>
      <c r="L38" s="54"/>
      <c r="M38" s="54">
        <f>16.32962+2.82853+73.08255+73.08254+1698.34681</f>
        <v>1863.6700499999999</v>
      </c>
      <c r="N38" s="54">
        <v>5895.5499499999996</v>
      </c>
      <c r="O38" s="39"/>
      <c r="P38" s="57">
        <v>10000</v>
      </c>
      <c r="Q38" s="14">
        <v>7759.22</v>
      </c>
      <c r="R38" s="58">
        <f>P38-Q38</f>
        <v>2240.7799999999997</v>
      </c>
      <c r="W38" s="47" t="s">
        <v>82</v>
      </c>
    </row>
    <row r="39" spans="2:23" ht="4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54"/>
      <c r="K39" s="54"/>
      <c r="L39" s="54"/>
      <c r="M39" s="54"/>
      <c r="N39" s="62"/>
      <c r="O39" s="39"/>
      <c r="P39" s="11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3" ht="34.9" customHeight="1" x14ac:dyDescent="0.3">
      <c r="B40" s="113"/>
      <c r="C40" s="110"/>
      <c r="D40" s="127" t="s">
        <v>43</v>
      </c>
      <c r="E40" s="100" t="s">
        <v>67</v>
      </c>
      <c r="F40" s="100">
        <v>2025</v>
      </c>
      <c r="G40" s="130"/>
      <c r="H40" s="124">
        <f>J40</f>
        <v>18832.97</v>
      </c>
      <c r="I40" s="24" t="s">
        <v>13</v>
      </c>
      <c r="J40" s="51">
        <f>K40+L40+M40+N40+O40</f>
        <v>18832.97</v>
      </c>
      <c r="K40" s="51"/>
      <c r="L40" s="51"/>
      <c r="M40" s="51">
        <f>M42</f>
        <v>4539.58799</v>
      </c>
      <c r="N40" s="51">
        <f>N42</f>
        <v>14293.382009999999</v>
      </c>
      <c r="O40" s="26"/>
      <c r="P40" s="59">
        <v>30000</v>
      </c>
      <c r="Q40" s="18">
        <f>R40-P40</f>
        <v>5136.0423200000005</v>
      </c>
      <c r="R40" s="19">
        <v>35136.04232</v>
      </c>
      <c r="S40" s="11">
        <v>30000</v>
      </c>
      <c r="T40" s="11"/>
      <c r="W40" s="41">
        <f>18832.97-14285.10905</f>
        <v>4547.860950000002</v>
      </c>
    </row>
    <row r="41" spans="2:23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54">
        <f>J42</f>
        <v>18832.97</v>
      </c>
      <c r="K41" s="54"/>
      <c r="L41" s="54"/>
      <c r="M41" s="54">
        <f>M42</f>
        <v>4539.58799</v>
      </c>
      <c r="N41" s="62">
        <f>N42</f>
        <v>14293.382009999999</v>
      </c>
      <c r="O41" s="29"/>
    </row>
    <row r="42" spans="2:23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54">
        <f>K42+L42+M42+N42+O42</f>
        <v>18832.97</v>
      </c>
      <c r="K42" s="54"/>
      <c r="L42" s="54"/>
      <c r="M42" s="54">
        <f>2.82853+179.44768+179.44768+4177.8641</f>
        <v>4539.58799</v>
      </c>
      <c r="N42" s="54">
        <v>14293.382009999999</v>
      </c>
      <c r="O42" s="29"/>
      <c r="Q42" s="4">
        <v>5136.0423200000005</v>
      </c>
      <c r="R42" s="4">
        <f>P42+Q42</f>
        <v>5136.0423200000005</v>
      </c>
    </row>
    <row r="43" spans="2:23" ht="46.9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54"/>
      <c r="K43" s="54"/>
      <c r="L43" s="54"/>
      <c r="M43" s="54"/>
      <c r="N43" s="53"/>
      <c r="O43" s="29"/>
    </row>
    <row r="44" spans="2:23" ht="36.6" customHeight="1" x14ac:dyDescent="0.3">
      <c r="B44" s="113"/>
      <c r="C44" s="110"/>
      <c r="D44" s="127" t="s">
        <v>53</v>
      </c>
      <c r="E44" s="100">
        <v>2025</v>
      </c>
      <c r="F44" s="100">
        <v>2025</v>
      </c>
      <c r="G44" s="130"/>
      <c r="H44" s="139">
        <v>59236.139459999999</v>
      </c>
      <c r="I44" s="24" t="s">
        <v>13</v>
      </c>
      <c r="J44" s="51">
        <f>M44+N44</f>
        <v>55578.139360000001</v>
      </c>
      <c r="K44" s="51"/>
      <c r="L44" s="51"/>
      <c r="M44" s="51"/>
      <c r="N44" s="51">
        <f>N46</f>
        <v>55578.139360000001</v>
      </c>
      <c r="O44" s="40"/>
      <c r="P44" s="4">
        <v>42000</v>
      </c>
      <c r="Q44" s="5">
        <f>M44-P44</f>
        <v>-42000</v>
      </c>
      <c r="R44" s="5">
        <v>17236.139459999999</v>
      </c>
    </row>
    <row r="45" spans="2:23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54">
        <f>J46</f>
        <v>55578.139360000001</v>
      </c>
      <c r="K45" s="54"/>
      <c r="L45" s="54"/>
      <c r="M45" s="54"/>
      <c r="N45" s="62">
        <f>N46</f>
        <v>55578.139360000001</v>
      </c>
      <c r="O45" s="39"/>
    </row>
    <row r="46" spans="2:23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54">
        <f>K46+L46+M46+N46+O46</f>
        <v>55578.139360000001</v>
      </c>
      <c r="K46" s="54"/>
      <c r="L46" s="54"/>
      <c r="M46" s="54"/>
      <c r="N46" s="63">
        <f>59236.13946-3658.0001</f>
        <v>55578.139360000001</v>
      </c>
      <c r="O46" s="39"/>
      <c r="P46" s="21">
        <v>59236.139459999991</v>
      </c>
      <c r="Q46" s="4">
        <v>2240.7799999999997</v>
      </c>
      <c r="R46" s="4">
        <f>P46+Q46</f>
        <v>61476.91945999999</v>
      </c>
    </row>
    <row r="47" spans="2:23" ht="31.9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54"/>
      <c r="K47" s="54"/>
      <c r="L47" s="54"/>
      <c r="M47" s="54"/>
      <c r="N47" s="62"/>
      <c r="O47" s="39"/>
      <c r="P47" s="4" t="s">
        <v>56</v>
      </c>
    </row>
    <row r="48" spans="2:23" ht="29.25" customHeight="1" x14ac:dyDescent="0.3">
      <c r="B48" s="113"/>
      <c r="C48" s="110"/>
      <c r="D48" s="127" t="s">
        <v>54</v>
      </c>
      <c r="E48" s="100">
        <v>2024</v>
      </c>
      <c r="F48" s="100">
        <v>2025</v>
      </c>
      <c r="G48" s="130"/>
      <c r="H48" s="124">
        <f>J48</f>
        <v>22623.470099999999</v>
      </c>
      <c r="I48" s="24" t="s">
        <v>13</v>
      </c>
      <c r="J48" s="51">
        <f>K48+L48+M48+N48+O48</f>
        <v>22623.470099999999</v>
      </c>
      <c r="K48" s="51"/>
      <c r="L48" s="51"/>
      <c r="M48" s="51">
        <f>M50</f>
        <v>4462.1534099999999</v>
      </c>
      <c r="N48" s="51">
        <f>N50</f>
        <v>18161.31669</v>
      </c>
      <c r="O48" s="43"/>
      <c r="P48" s="21">
        <v>38775.963000000003</v>
      </c>
      <c r="Q48" s="5">
        <f>P48-M48</f>
        <v>34313.809590000004</v>
      </c>
      <c r="W48" s="41">
        <f>18965.47-14043.1202</f>
        <v>4922.3498000000018</v>
      </c>
    </row>
    <row r="49" spans="2:25" ht="31.15" customHeight="1" x14ac:dyDescent="0.25">
      <c r="B49" s="113"/>
      <c r="C49" s="110"/>
      <c r="D49" s="128"/>
      <c r="E49" s="101"/>
      <c r="F49" s="101"/>
      <c r="G49" s="131"/>
      <c r="H49" s="125"/>
      <c r="I49" s="27" t="s">
        <v>14</v>
      </c>
      <c r="J49" s="54">
        <f>J50</f>
        <v>22623.470099999999</v>
      </c>
      <c r="K49" s="54"/>
      <c r="L49" s="54"/>
      <c r="M49" s="54">
        <f>M50</f>
        <v>4462.1534099999999</v>
      </c>
      <c r="N49" s="54">
        <f>N50</f>
        <v>18161.31669</v>
      </c>
      <c r="O49" s="34"/>
    </row>
    <row r="50" spans="2:25" ht="105" customHeight="1" x14ac:dyDescent="0.25">
      <c r="B50" s="113"/>
      <c r="C50" s="110"/>
      <c r="D50" s="128"/>
      <c r="E50" s="101"/>
      <c r="F50" s="101"/>
      <c r="G50" s="131"/>
      <c r="H50" s="125"/>
      <c r="I50" s="27" t="s">
        <v>65</v>
      </c>
      <c r="J50" s="54">
        <f>K50+L50+M50+N50+O50</f>
        <v>22623.470099999999</v>
      </c>
      <c r="K50" s="54"/>
      <c r="L50" s="54"/>
      <c r="M50" s="54">
        <f>2.82856+175.99199+175.992+4107.34086</f>
        <v>4462.1534099999999</v>
      </c>
      <c r="N50" s="54">
        <v>18161.31669</v>
      </c>
      <c r="O50" s="34"/>
      <c r="P50" s="4">
        <v>881.80781999999999</v>
      </c>
    </row>
    <row r="51" spans="2:25" ht="33" customHeight="1" x14ac:dyDescent="0.25">
      <c r="B51" s="113"/>
      <c r="C51" s="110"/>
      <c r="D51" s="129"/>
      <c r="E51" s="102"/>
      <c r="F51" s="102"/>
      <c r="G51" s="132"/>
      <c r="H51" s="126"/>
      <c r="I51" s="27" t="s">
        <v>15</v>
      </c>
      <c r="J51" s="54"/>
      <c r="K51" s="54"/>
      <c r="L51" s="54"/>
      <c r="M51" s="54"/>
      <c r="N51" s="54"/>
      <c r="O51" s="34"/>
    </row>
    <row r="52" spans="2:25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4" t="s">
        <v>13</v>
      </c>
      <c r="J52" s="51">
        <f>K52+L52+M52+N52+O52</f>
        <v>38896.098880000005</v>
      </c>
      <c r="K52" s="51">
        <v>20000</v>
      </c>
      <c r="L52" s="51">
        <v>18896.098880000001</v>
      </c>
      <c r="M52" s="51"/>
      <c r="N52" s="50"/>
      <c r="O52" s="31"/>
      <c r="P52" s="5"/>
    </row>
    <row r="53" spans="2:25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54">
        <f>J54</f>
        <v>38896.098880000005</v>
      </c>
      <c r="K53" s="54">
        <f>K54</f>
        <v>20000</v>
      </c>
      <c r="L53" s="54">
        <f>L54</f>
        <v>18896.098880000001</v>
      </c>
      <c r="M53" s="51"/>
      <c r="N53" s="50"/>
      <c r="O53" s="31"/>
    </row>
    <row r="54" spans="2:25" ht="65.45" customHeight="1" x14ac:dyDescent="0.25">
      <c r="B54" s="113"/>
      <c r="C54" s="110"/>
      <c r="D54" s="122"/>
      <c r="E54" s="101"/>
      <c r="F54" s="101"/>
      <c r="G54" s="119"/>
      <c r="H54" s="125"/>
      <c r="I54" s="56" t="s">
        <v>65</v>
      </c>
      <c r="J54" s="54">
        <f>K54+L54+M54+N54+O54</f>
        <v>38896.098880000005</v>
      </c>
      <c r="K54" s="54">
        <v>20000</v>
      </c>
      <c r="L54" s="54">
        <v>18896.098880000001</v>
      </c>
      <c r="M54" s="51"/>
      <c r="N54" s="50"/>
      <c r="O54" s="31"/>
      <c r="P54" s="5"/>
    </row>
    <row r="55" spans="2:25" ht="49.15" customHeight="1" x14ac:dyDescent="0.25">
      <c r="B55" s="114"/>
      <c r="C55" s="111"/>
      <c r="D55" s="123"/>
      <c r="E55" s="102"/>
      <c r="F55" s="102"/>
      <c r="G55" s="120"/>
      <c r="H55" s="126"/>
      <c r="I55" s="56" t="s">
        <v>15</v>
      </c>
      <c r="J55" s="54"/>
      <c r="K55" s="54"/>
      <c r="L55" s="54"/>
      <c r="M55" s="51"/>
      <c r="N55" s="50"/>
      <c r="O55" s="31"/>
      <c r="P55" s="5"/>
    </row>
    <row r="56" spans="2:25" ht="40.9" customHeight="1" x14ac:dyDescent="0.25">
      <c r="B56" s="112">
        <v>2</v>
      </c>
      <c r="C56" s="115" t="s">
        <v>72</v>
      </c>
      <c r="D56" s="121" t="s">
        <v>81</v>
      </c>
      <c r="E56" s="100" t="s">
        <v>75</v>
      </c>
      <c r="F56" s="100">
        <v>2026</v>
      </c>
      <c r="G56" s="118"/>
      <c r="H56" s="124">
        <f>J56</f>
        <v>447031.99999999994</v>
      </c>
      <c r="I56" s="24" t="s">
        <v>13</v>
      </c>
      <c r="J56" s="51">
        <f>J58+J59</f>
        <v>447031.99999999994</v>
      </c>
      <c r="K56" s="51"/>
      <c r="L56" s="51"/>
      <c r="M56" s="51"/>
      <c r="N56" s="51">
        <f>N58</f>
        <v>447031.99999999994</v>
      </c>
      <c r="O56" s="43"/>
      <c r="P56" s="5"/>
    </row>
    <row r="57" spans="2:25" ht="57.6" customHeight="1" x14ac:dyDescent="0.25">
      <c r="B57" s="113"/>
      <c r="C57" s="116"/>
      <c r="D57" s="122"/>
      <c r="E57" s="101"/>
      <c r="F57" s="101"/>
      <c r="G57" s="119"/>
      <c r="H57" s="125"/>
      <c r="I57" s="27" t="s">
        <v>14</v>
      </c>
      <c r="J57" s="54">
        <f>J58</f>
        <v>447031.99999999994</v>
      </c>
      <c r="K57" s="54"/>
      <c r="L57" s="54"/>
      <c r="M57" s="51"/>
      <c r="N57" s="51">
        <f>N58</f>
        <v>447031.99999999994</v>
      </c>
      <c r="O57" s="43"/>
      <c r="P57" s="5"/>
    </row>
    <row r="58" spans="2:25" ht="83.45" customHeight="1" x14ac:dyDescent="0.25">
      <c r="B58" s="113"/>
      <c r="C58" s="116"/>
      <c r="D58" s="122"/>
      <c r="E58" s="101"/>
      <c r="F58" s="101"/>
      <c r="G58" s="119"/>
      <c r="H58" s="125"/>
      <c r="I58" s="56" t="s">
        <v>65</v>
      </c>
      <c r="J58" s="54">
        <f>K58+L58+M58+N58+O58</f>
        <v>447031.99999999994</v>
      </c>
      <c r="K58" s="54"/>
      <c r="L58" s="54"/>
      <c r="M58" s="54"/>
      <c r="N58" s="54">
        <f>N62</f>
        <v>447031.99999999994</v>
      </c>
      <c r="O58" s="34"/>
      <c r="P58" s="5"/>
      <c r="W58" s="44">
        <f>H56-M58</f>
        <v>447031.99999999994</v>
      </c>
    </row>
    <row r="59" spans="2:25" ht="51" customHeight="1" x14ac:dyDescent="0.25">
      <c r="B59" s="113"/>
      <c r="C59" s="116"/>
      <c r="D59" s="123"/>
      <c r="E59" s="102"/>
      <c r="F59" s="102"/>
      <c r="G59" s="120"/>
      <c r="H59" s="126"/>
      <c r="I59" s="56" t="s">
        <v>15</v>
      </c>
      <c r="J59" s="54"/>
      <c r="K59" s="51"/>
      <c r="L59" s="51"/>
      <c r="M59" s="51"/>
      <c r="N59" s="50"/>
      <c r="O59" s="34"/>
      <c r="P59" s="5"/>
      <c r="W59" s="48">
        <v>447032</v>
      </c>
    </row>
    <row r="60" spans="2:25" ht="78" customHeight="1" x14ac:dyDescent="0.25">
      <c r="B60" s="113"/>
      <c r="C60" s="116"/>
      <c r="D60" s="116" t="s">
        <v>73</v>
      </c>
      <c r="E60" s="100" t="s">
        <v>75</v>
      </c>
      <c r="F60" s="100">
        <v>2026</v>
      </c>
      <c r="G60" s="118"/>
      <c r="H60" s="124">
        <f>J60</f>
        <v>447031.99999999994</v>
      </c>
      <c r="I60" s="24" t="s">
        <v>13</v>
      </c>
      <c r="J60" s="51">
        <f>J62+J63</f>
        <v>447031.99999999994</v>
      </c>
      <c r="K60" s="51"/>
      <c r="L60" s="51"/>
      <c r="M60" s="51"/>
      <c r="N60" s="51">
        <f>N62</f>
        <v>447031.99999999994</v>
      </c>
      <c r="O60" s="43"/>
      <c r="P60" s="5"/>
    </row>
    <row r="61" spans="2:25" ht="98.45" customHeight="1" x14ac:dyDescent="0.25">
      <c r="B61" s="113"/>
      <c r="C61" s="116"/>
      <c r="D61" s="116"/>
      <c r="E61" s="101"/>
      <c r="F61" s="101"/>
      <c r="G61" s="119"/>
      <c r="H61" s="125"/>
      <c r="I61" s="27" t="s">
        <v>14</v>
      </c>
      <c r="J61" s="54">
        <f>J62</f>
        <v>447031.99999999994</v>
      </c>
      <c r="K61" s="54"/>
      <c r="L61" s="54"/>
      <c r="M61" s="51"/>
      <c r="N61" s="51">
        <f>N62</f>
        <v>447031.99999999994</v>
      </c>
      <c r="O61" s="31"/>
      <c r="P61" s="5"/>
      <c r="W61" s="1">
        <f>447032-6619.61</f>
        <v>440412.39</v>
      </c>
    </row>
    <row r="62" spans="2:25" ht="101.45" customHeight="1" x14ac:dyDescent="0.25">
      <c r="B62" s="113"/>
      <c r="C62" s="116"/>
      <c r="D62" s="116"/>
      <c r="E62" s="101"/>
      <c r="F62" s="101"/>
      <c r="G62" s="119"/>
      <c r="H62" s="125"/>
      <c r="I62" s="56" t="s">
        <v>65</v>
      </c>
      <c r="J62" s="54">
        <f>K62+L62+M62+N62+O62</f>
        <v>447031.99999999994</v>
      </c>
      <c r="K62" s="54"/>
      <c r="L62" s="54"/>
      <c r="M62" s="54"/>
      <c r="N62" s="54">
        <f>155665.77468+291366.2253+0.00002</f>
        <v>447031.99999999994</v>
      </c>
      <c r="O62" s="33"/>
      <c r="P62" s="5"/>
      <c r="W62" s="45">
        <f>J62-N62</f>
        <v>0</v>
      </c>
      <c r="X62" s="141">
        <f>447032-H60</f>
        <v>0</v>
      </c>
      <c r="Y62" s="142"/>
    </row>
    <row r="63" spans="2:25" ht="106.15" customHeight="1" x14ac:dyDescent="0.25">
      <c r="B63" s="114"/>
      <c r="C63" s="117"/>
      <c r="D63" s="117"/>
      <c r="E63" s="102"/>
      <c r="F63" s="102"/>
      <c r="G63" s="120"/>
      <c r="H63" s="126"/>
      <c r="I63" s="56" t="s">
        <v>15</v>
      </c>
      <c r="J63" s="54"/>
      <c r="K63" s="51"/>
      <c r="L63" s="51"/>
      <c r="M63" s="51"/>
      <c r="N63" s="50"/>
      <c r="O63" s="34"/>
      <c r="P63" s="4" t="s">
        <v>26</v>
      </c>
    </row>
    <row r="64" spans="2:25" ht="90.6" customHeight="1" x14ac:dyDescent="0.25">
      <c r="B64" s="95" t="s">
        <v>16</v>
      </c>
      <c r="C64" s="95"/>
      <c r="D64" s="95"/>
      <c r="E64" s="95"/>
      <c r="F64" s="48"/>
      <c r="G64" s="48"/>
      <c r="H64" s="48"/>
      <c r="I64" s="48"/>
      <c r="J64" s="48"/>
      <c r="K64" s="48"/>
      <c r="L64" s="48"/>
      <c r="M64" s="91" t="s">
        <v>17</v>
      </c>
      <c r="N64" s="91"/>
      <c r="O64" s="91"/>
    </row>
  </sheetData>
  <mergeCells count="78">
    <mergeCell ref="X62:Y62"/>
    <mergeCell ref="B64:E64"/>
    <mergeCell ref="M64:O64"/>
    <mergeCell ref="G56:G59"/>
    <mergeCell ref="H56:H59"/>
    <mergeCell ref="D60:D63"/>
    <mergeCell ref="E60:E63"/>
    <mergeCell ref="F60:F63"/>
    <mergeCell ref="G60:G63"/>
    <mergeCell ref="H60:H63"/>
    <mergeCell ref="B56:B63"/>
    <mergeCell ref="C56:C63"/>
    <mergeCell ref="D56:D59"/>
    <mergeCell ref="E56:E59"/>
    <mergeCell ref="F56:F59"/>
    <mergeCell ref="D52:D55"/>
    <mergeCell ref="E52:E55"/>
    <mergeCell ref="F52:F55"/>
    <mergeCell ref="G52:G55"/>
    <mergeCell ref="H52:H55"/>
    <mergeCell ref="D44:D47"/>
    <mergeCell ref="E44:E47"/>
    <mergeCell ref="F44:F47"/>
    <mergeCell ref="G44:G47"/>
    <mergeCell ref="H44:H47"/>
    <mergeCell ref="D48:D51"/>
    <mergeCell ref="E48:E51"/>
    <mergeCell ref="F48:F51"/>
    <mergeCell ref="G48:G51"/>
    <mergeCell ref="H48:H51"/>
    <mergeCell ref="D36:D39"/>
    <mergeCell ref="E36:E39"/>
    <mergeCell ref="F36:F39"/>
    <mergeCell ref="G36:G39"/>
    <mergeCell ref="H36:H39"/>
    <mergeCell ref="D40:D43"/>
    <mergeCell ref="E40:E43"/>
    <mergeCell ref="F40:F43"/>
    <mergeCell ref="G40:G43"/>
    <mergeCell ref="H40:H43"/>
    <mergeCell ref="D28:D31"/>
    <mergeCell ref="E28:E31"/>
    <mergeCell ref="F28:F31"/>
    <mergeCell ref="G28:G31"/>
    <mergeCell ref="H28:H31"/>
    <mergeCell ref="D32:D35"/>
    <mergeCell ref="E32:E35"/>
    <mergeCell ref="F32:F35"/>
    <mergeCell ref="G32:G35"/>
    <mergeCell ref="H32:H35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</mergeCells>
  <printOptions gridLines="1"/>
  <pageMargins left="0.43307086614173229" right="0.43307086614173229" top="0.74803149606299213" bottom="0.35433070866141736" header="0.31496062992125984" footer="0.31496062992125984"/>
  <pageSetup paperSize="9" scale="41" fitToHeight="0" orientation="landscape" r:id="rId1"/>
  <headerFooter>
    <oddHeader>Страница 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Y64"/>
  <sheetViews>
    <sheetView view="pageBreakPreview" zoomScale="50" zoomScaleNormal="80" zoomScaleSheetLayoutView="50" workbookViewId="0">
      <pane xSplit="9" ySplit="3" topLeftCell="J59" activePane="bottomRight" state="frozen"/>
      <selection pane="topRight" activeCell="J1" sqref="J1"/>
      <selection pane="bottomLeft" activeCell="A4" sqref="A4"/>
      <selection pane="bottomRight" activeCell="D60" sqref="D60:D63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28.8554687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24" style="1" customWidth="1"/>
    <col min="15" max="15" width="19.28515625" style="1" customWidth="1"/>
    <col min="16" max="22" width="8" style="4" hidden="1" customWidth="1"/>
    <col min="23" max="23" width="0.140625" style="1" customWidth="1"/>
    <col min="24" max="16384" width="9.140625" style="1"/>
  </cols>
  <sheetData>
    <row r="1" spans="2:23" ht="126.6" customHeight="1" outlineLevel="1" x14ac:dyDescent="0.25">
      <c r="B1" s="2"/>
      <c r="M1" s="140" t="s">
        <v>76</v>
      </c>
      <c r="N1" s="140"/>
      <c r="O1" s="140"/>
    </row>
    <row r="2" spans="2:23" ht="66" customHeight="1" outlineLevel="1" x14ac:dyDescent="0.3">
      <c r="B2" s="104" t="s">
        <v>80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23" ht="195" customHeight="1" x14ac:dyDescent="0.25">
      <c r="B3" s="65" t="s">
        <v>19</v>
      </c>
      <c r="C3" s="65" t="s">
        <v>0</v>
      </c>
      <c r="D3" s="65" t="s">
        <v>1</v>
      </c>
      <c r="E3" s="65" t="s">
        <v>2</v>
      </c>
      <c r="F3" s="65" t="s">
        <v>3</v>
      </c>
      <c r="G3" s="65" t="s">
        <v>4</v>
      </c>
      <c r="H3" s="65" t="s">
        <v>5</v>
      </c>
      <c r="I3" s="65" t="s">
        <v>6</v>
      </c>
      <c r="J3" s="65" t="s">
        <v>7</v>
      </c>
      <c r="K3" s="65" t="s">
        <v>8</v>
      </c>
      <c r="L3" s="65" t="s">
        <v>9</v>
      </c>
      <c r="M3" s="65" t="s">
        <v>10</v>
      </c>
      <c r="N3" s="65" t="s">
        <v>11</v>
      </c>
      <c r="O3" s="65" t="s">
        <v>12</v>
      </c>
      <c r="W3" s="1">
        <v>440412.39</v>
      </c>
    </row>
    <row r="4" spans="2:23" ht="18.75" x14ac:dyDescent="0.25">
      <c r="B4" s="68">
        <v>1</v>
      </c>
      <c r="C4" s="68">
        <v>2</v>
      </c>
      <c r="D4" s="68">
        <v>3</v>
      </c>
      <c r="E4" s="68">
        <v>4</v>
      </c>
      <c r="F4" s="68">
        <v>5</v>
      </c>
      <c r="G4" s="68">
        <v>6</v>
      </c>
      <c r="H4" s="68">
        <v>7</v>
      </c>
      <c r="I4" s="68">
        <v>8</v>
      </c>
      <c r="J4" s="68">
        <v>9</v>
      </c>
      <c r="K4" s="68">
        <v>10</v>
      </c>
      <c r="L4" s="68">
        <v>11</v>
      </c>
      <c r="M4" s="68">
        <v>12</v>
      </c>
      <c r="N4" s="68">
        <v>13</v>
      </c>
      <c r="O4" s="68">
        <v>14</v>
      </c>
    </row>
    <row r="5" spans="2:23" ht="37.15" customHeight="1" x14ac:dyDescent="0.4">
      <c r="B5" s="112">
        <v>1</v>
      </c>
      <c r="C5" s="109" t="s">
        <v>60</v>
      </c>
      <c r="D5" s="60" t="s">
        <v>61</v>
      </c>
      <c r="E5" s="118" t="s">
        <v>62</v>
      </c>
      <c r="F5" s="118">
        <v>2025</v>
      </c>
      <c r="G5" s="133"/>
      <c r="H5" s="136">
        <f>J5</f>
        <v>179846</v>
      </c>
      <c r="I5" s="24" t="s">
        <v>13</v>
      </c>
      <c r="J5" s="67">
        <f>J7</f>
        <v>179846</v>
      </c>
      <c r="K5" s="67">
        <f t="shared" ref="K5:N5" si="0">K7</f>
        <v>20000</v>
      </c>
      <c r="L5" s="67">
        <f t="shared" si="0"/>
        <v>28600.039710000001</v>
      </c>
      <c r="M5" s="67">
        <f>M7</f>
        <v>24626.68521</v>
      </c>
      <c r="N5" s="67">
        <f t="shared" si="0"/>
        <v>106619.27507999999</v>
      </c>
      <c r="O5" s="43"/>
      <c r="P5" s="5"/>
      <c r="W5" s="46">
        <f>106619.27508-N5</f>
        <v>0</v>
      </c>
    </row>
    <row r="6" spans="2:23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67"/>
      <c r="K6" s="67"/>
      <c r="L6" s="67"/>
      <c r="M6" s="67"/>
      <c r="N6" s="26"/>
      <c r="O6" s="26"/>
    </row>
    <row r="7" spans="2:23" ht="168" customHeight="1" x14ac:dyDescent="0.25">
      <c r="B7" s="113"/>
      <c r="C7" s="110"/>
      <c r="D7" s="37"/>
      <c r="E7" s="119"/>
      <c r="F7" s="119"/>
      <c r="G7" s="134"/>
      <c r="H7" s="137"/>
      <c r="I7" s="24" t="s">
        <v>77</v>
      </c>
      <c r="J7" s="67">
        <f>K7+L7+M7+N7+O7</f>
        <v>179846</v>
      </c>
      <c r="K7" s="67">
        <f>K52</f>
        <v>20000</v>
      </c>
      <c r="L7" s="67">
        <f>L12+L16+L20+L24+L28+L32+L36+L40+L44+L48+L52+L56</f>
        <v>28600.039710000001</v>
      </c>
      <c r="M7" s="67">
        <f>M12+M16+M20+M24+M28+M32+M36+M40+M44+M48</f>
        <v>24626.68521</v>
      </c>
      <c r="N7" s="67">
        <f>N32+N36+N40+N44+N48</f>
        <v>106619.27507999999</v>
      </c>
      <c r="O7" s="67"/>
      <c r="P7" s="5">
        <f>P5-179846</f>
        <v>-179846</v>
      </c>
      <c r="Q7" s="4">
        <v>881.79413999999997</v>
      </c>
    </row>
    <row r="8" spans="2:23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67"/>
      <c r="K8" s="67"/>
      <c r="L8" s="67"/>
      <c r="M8" s="67"/>
      <c r="N8" s="71"/>
      <c r="O8" s="26"/>
    </row>
    <row r="9" spans="2:23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67"/>
      <c r="K9" s="67"/>
      <c r="L9" s="67"/>
      <c r="M9" s="67"/>
      <c r="N9" s="71"/>
      <c r="O9" s="26"/>
      <c r="P9" s="4">
        <f>J9/2</f>
        <v>0</v>
      </c>
      <c r="Q9" s="5">
        <f>L9-P9</f>
        <v>0</v>
      </c>
    </row>
    <row r="10" spans="2:23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67"/>
      <c r="K10" s="67"/>
      <c r="L10" s="67"/>
      <c r="M10" s="67"/>
      <c r="N10" s="71"/>
      <c r="O10" s="26"/>
    </row>
    <row r="11" spans="2:23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67"/>
      <c r="K11" s="67"/>
      <c r="L11" s="67"/>
      <c r="M11" s="67"/>
      <c r="N11" s="71"/>
      <c r="O11" s="26"/>
      <c r="Q11" s="5">
        <v>896.33627999999999</v>
      </c>
    </row>
    <row r="12" spans="2:23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4" t="s">
        <v>13</v>
      </c>
      <c r="J12" s="67">
        <f>K12+L12+M12+N12+O12</f>
        <v>4787.7249899999997</v>
      </c>
      <c r="K12" s="67"/>
      <c r="L12" s="67">
        <f>L14</f>
        <v>4787.7249899999997</v>
      </c>
      <c r="M12" s="67"/>
      <c r="N12" s="71"/>
      <c r="O12" s="26"/>
      <c r="W12" s="1">
        <v>4787.7249899999997</v>
      </c>
    </row>
    <row r="13" spans="2:23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70">
        <f>J14</f>
        <v>4787.7249899999997</v>
      </c>
      <c r="K13" s="70"/>
      <c r="L13" s="70">
        <f>L14</f>
        <v>4787.7249899999997</v>
      </c>
      <c r="M13" s="70"/>
      <c r="N13" s="69"/>
      <c r="O13" s="29"/>
      <c r="W13" s="1">
        <v>4787.7249899999997</v>
      </c>
    </row>
    <row r="14" spans="2:23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70">
        <f>K14+L14+M14+N14+O14</f>
        <v>4787.7249899999997</v>
      </c>
      <c r="K14" s="70"/>
      <c r="L14" s="70">
        <v>4787.7249899999997</v>
      </c>
      <c r="M14" s="70"/>
      <c r="N14" s="69"/>
      <c r="O14" s="29"/>
      <c r="P14" s="4" t="s">
        <v>55</v>
      </c>
      <c r="W14" s="1">
        <v>4787.7249899999997</v>
      </c>
    </row>
    <row r="15" spans="2:23" ht="36.6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70"/>
      <c r="K15" s="70"/>
      <c r="L15" s="70"/>
      <c r="M15" s="70"/>
      <c r="N15" s="69"/>
      <c r="O15" s="29"/>
    </row>
    <row r="16" spans="2:23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4" t="s">
        <v>13</v>
      </c>
      <c r="J16" s="67">
        <f>K16+L16+M16+N16+O16</f>
        <v>1792.67255</v>
      </c>
      <c r="K16" s="67"/>
      <c r="L16" s="67">
        <f>L18</f>
        <v>1792.67255</v>
      </c>
      <c r="M16" s="67"/>
      <c r="N16" s="71"/>
      <c r="O16" s="26"/>
      <c r="P16" s="4" t="s">
        <v>55</v>
      </c>
    </row>
    <row r="17" spans="2:23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70">
        <f>J18</f>
        <v>1792.67255</v>
      </c>
      <c r="K17" s="70"/>
      <c r="L17" s="70">
        <f>L18</f>
        <v>1792.67255</v>
      </c>
      <c r="M17" s="70"/>
      <c r="N17" s="69"/>
      <c r="O17" s="29"/>
    </row>
    <row r="18" spans="2:23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70">
        <f>K18+L18+M18+N18+O18</f>
        <v>1792.67255</v>
      </c>
      <c r="K18" s="70"/>
      <c r="L18" s="30">
        <v>1792.67255</v>
      </c>
      <c r="M18" s="70"/>
      <c r="N18" s="69"/>
      <c r="O18" s="29"/>
      <c r="Q18" s="5"/>
    </row>
    <row r="19" spans="2:23" ht="54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70"/>
      <c r="K19" s="70"/>
      <c r="L19" s="70"/>
      <c r="M19" s="70"/>
      <c r="N19" s="69"/>
      <c r="O19" s="29"/>
    </row>
    <row r="20" spans="2:23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f>J20</f>
        <v>4997.6270599999998</v>
      </c>
      <c r="I20" s="24" t="s">
        <v>13</v>
      </c>
      <c r="J20" s="67">
        <f>K20+L20+M20+N20+O20</f>
        <v>4997.6270599999998</v>
      </c>
      <c r="K20" s="67"/>
      <c r="L20" s="67">
        <f>L22</f>
        <v>1602.4772499999999</v>
      </c>
      <c r="M20" s="67">
        <f>M22</f>
        <v>3395.1498099999999</v>
      </c>
      <c r="N20" s="71"/>
      <c r="O20" s="26"/>
      <c r="P20" s="4">
        <f>J20/2</f>
        <v>2498.8135299999999</v>
      </c>
    </row>
    <row r="21" spans="2:23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70">
        <f>J22</f>
        <v>4997.6270599999998</v>
      </c>
      <c r="K21" s="70"/>
      <c r="L21" s="70">
        <f>L22</f>
        <v>1602.4772499999999</v>
      </c>
      <c r="M21" s="70">
        <f>M22</f>
        <v>3395.1498099999999</v>
      </c>
      <c r="N21" s="69"/>
      <c r="O21" s="29"/>
    </row>
    <row r="22" spans="2:23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70">
        <f>K22+L22+M22+N22+O22</f>
        <v>4997.6270599999998</v>
      </c>
      <c r="K22" s="70"/>
      <c r="L22" s="70">
        <v>1602.4772499999999</v>
      </c>
      <c r="M22" s="70">
        <v>3395.1498099999999</v>
      </c>
      <c r="N22" s="69"/>
      <c r="O22" s="29"/>
      <c r="Q22" s="5"/>
    </row>
    <row r="23" spans="2:23" ht="59.45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70"/>
      <c r="K23" s="70"/>
      <c r="L23" s="70"/>
      <c r="M23" s="70"/>
      <c r="N23" s="69"/>
      <c r="O23" s="29"/>
    </row>
    <row r="24" spans="2:23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f>J24</f>
        <v>3346.5096199999998</v>
      </c>
      <c r="I24" s="24" t="s">
        <v>13</v>
      </c>
      <c r="J24" s="67">
        <f>K24+L24+M24+N24+O24</f>
        <v>3346.5096199999998</v>
      </c>
      <c r="K24" s="67"/>
      <c r="L24" s="67">
        <f>L26</f>
        <v>1521.0660399999999</v>
      </c>
      <c r="M24" s="67">
        <f>M26</f>
        <v>1825.4435800000001</v>
      </c>
      <c r="N24" s="71"/>
      <c r="O24" s="26"/>
      <c r="P24" s="4">
        <f>J24/2</f>
        <v>1673.2548099999999</v>
      </c>
    </row>
    <row r="25" spans="2:23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70">
        <f>J26</f>
        <v>3346.5096199999998</v>
      </c>
      <c r="K25" s="70"/>
      <c r="L25" s="70">
        <f>L26</f>
        <v>1521.0660399999999</v>
      </c>
      <c r="M25" s="70">
        <f>M26</f>
        <v>1825.4435800000001</v>
      </c>
      <c r="N25" s="69"/>
      <c r="O25" s="29"/>
    </row>
    <row r="26" spans="2:23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70">
        <f>K26+L26+M26+N26+O26</f>
        <v>3346.5096199999998</v>
      </c>
      <c r="K26" s="70"/>
      <c r="L26" s="70">
        <v>1521.0660399999999</v>
      </c>
      <c r="M26" s="70">
        <v>1825.4435800000001</v>
      </c>
      <c r="N26" s="69"/>
      <c r="O26" s="29"/>
      <c r="P26" s="4">
        <v>1521.0660399999999</v>
      </c>
      <c r="Q26" s="4">
        <v>1825.4435799999999</v>
      </c>
    </row>
    <row r="27" spans="2:23" ht="52.15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70"/>
      <c r="K27" s="70"/>
      <c r="L27" s="70"/>
      <c r="M27" s="70"/>
      <c r="N27" s="69"/>
      <c r="O27" s="29"/>
      <c r="P27" s="5">
        <f>H24-P26</f>
        <v>1825.4435799999999</v>
      </c>
    </row>
    <row r="28" spans="2:23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f>J28</f>
        <v>4483.3474399999996</v>
      </c>
      <c r="I28" s="24" t="s">
        <v>13</v>
      </c>
      <c r="J28" s="67">
        <f>K28+L28+M28+N28+O28</f>
        <v>4483.3474399999996</v>
      </c>
      <c r="K28" s="67"/>
      <c r="L28" s="67"/>
      <c r="M28" s="67">
        <f>M30</f>
        <v>4483.3474399999996</v>
      </c>
      <c r="N28" s="71"/>
      <c r="O28" s="26"/>
      <c r="P28" s="4">
        <f>J28/2</f>
        <v>2241.6737199999998</v>
      </c>
    </row>
    <row r="29" spans="2:23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70">
        <f>J30</f>
        <v>4483.3474399999996</v>
      </c>
      <c r="K29" s="70"/>
      <c r="L29" s="70"/>
      <c r="M29" s="70">
        <f>M30</f>
        <v>4483.3474399999996</v>
      </c>
      <c r="N29" s="69"/>
      <c r="O29" s="29"/>
    </row>
    <row r="30" spans="2:23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70">
        <f>K30+L30+M30+N30+O30</f>
        <v>4483.3474399999996</v>
      </c>
      <c r="K30" s="70"/>
      <c r="L30" s="70"/>
      <c r="M30" s="70">
        <v>4483.3474399999996</v>
      </c>
      <c r="N30" s="69"/>
      <c r="O30" s="29"/>
    </row>
    <row r="31" spans="2:23" ht="52.9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70"/>
      <c r="K31" s="70"/>
      <c r="L31" s="70"/>
      <c r="M31" s="70"/>
      <c r="N31" s="69"/>
      <c r="O31" s="29"/>
    </row>
    <row r="32" spans="2:23" ht="30.75" customHeight="1" x14ac:dyDescent="0.3">
      <c r="B32" s="113"/>
      <c r="C32" s="110"/>
      <c r="D32" s="127" t="s">
        <v>66</v>
      </c>
      <c r="E32" s="100" t="s">
        <v>67</v>
      </c>
      <c r="F32" s="100">
        <v>2025</v>
      </c>
      <c r="G32" s="130"/>
      <c r="H32" s="124">
        <f>J32</f>
        <v>16748.22</v>
      </c>
      <c r="I32" s="24" t="s">
        <v>13</v>
      </c>
      <c r="J32" s="67">
        <f>K32+L32+M32+N32+O32</f>
        <v>16748.22</v>
      </c>
      <c r="K32" s="67"/>
      <c r="L32" s="67"/>
      <c r="M32" s="67">
        <f>M34</f>
        <v>4057.33293</v>
      </c>
      <c r="N32" s="67">
        <f>N34</f>
        <v>12690.887070000001</v>
      </c>
      <c r="O32" s="40"/>
      <c r="P32" s="5">
        <v>120660.22532</v>
      </c>
      <c r="Q32" s="5">
        <f>M32-P32</f>
        <v>-116602.89238999999</v>
      </c>
      <c r="R32" s="5" t="e">
        <f>P44+M48+M40+M36+#REF!</f>
        <v>#REF!</v>
      </c>
      <c r="S32" s="5" t="e">
        <f>P32-R32</f>
        <v>#REF!</v>
      </c>
      <c r="T32" s="5">
        <v>38354.34532</v>
      </c>
      <c r="W32" s="41">
        <f>16748.22-12769.34306</f>
        <v>3978.8769400000019</v>
      </c>
    </row>
    <row r="33" spans="2:23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70">
        <f>J34</f>
        <v>16748.22</v>
      </c>
      <c r="K33" s="70"/>
      <c r="L33" s="70"/>
      <c r="M33" s="70">
        <f>M34</f>
        <v>4057.33293</v>
      </c>
      <c r="N33" s="70">
        <f>N34</f>
        <v>12690.887070000001</v>
      </c>
      <c r="O33" s="39"/>
    </row>
    <row r="34" spans="2:23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70">
        <f>K34+L34+M34+N34+O34</f>
        <v>16748.22</v>
      </c>
      <c r="K34" s="70"/>
      <c r="L34" s="70"/>
      <c r="M34" s="70">
        <f>2.82853+159.78677+159.78677+3734.93086</f>
        <v>4057.33293</v>
      </c>
      <c r="N34" s="70">
        <v>12690.887070000001</v>
      </c>
      <c r="O34" s="39"/>
      <c r="P34" s="5">
        <f>M34-120660.22532</f>
        <v>-116602.89238999999</v>
      </c>
      <c r="Q34" s="4">
        <v>881.79413999999804</v>
      </c>
      <c r="S34" s="4">
        <v>16354.34532</v>
      </c>
    </row>
    <row r="35" spans="2:23" ht="43.9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67"/>
      <c r="K35" s="67"/>
      <c r="L35" s="67"/>
      <c r="M35" s="67"/>
      <c r="N35" s="61"/>
      <c r="O35" s="40"/>
      <c r="P35" s="11" t="s">
        <v>56</v>
      </c>
    </row>
    <row r="36" spans="2:23" ht="37.9" customHeight="1" x14ac:dyDescent="0.3">
      <c r="B36" s="113"/>
      <c r="C36" s="110"/>
      <c r="D36" s="127" t="s">
        <v>52</v>
      </c>
      <c r="E36" s="100" t="s">
        <v>67</v>
      </c>
      <c r="F36" s="100">
        <v>2025</v>
      </c>
      <c r="G36" s="130"/>
      <c r="H36" s="124">
        <f>J36</f>
        <v>7759.2199999999993</v>
      </c>
      <c r="I36" s="24" t="s">
        <v>13</v>
      </c>
      <c r="J36" s="67">
        <f>K36+L36+M36+N36+O36</f>
        <v>7759.2199999999993</v>
      </c>
      <c r="K36" s="67"/>
      <c r="L36" s="67"/>
      <c r="M36" s="67">
        <f>M38</f>
        <v>1863.6700499999999</v>
      </c>
      <c r="N36" s="67">
        <f>N38</f>
        <v>5895.5499499999996</v>
      </c>
      <c r="O36" s="40"/>
      <c r="P36" s="11" t="s">
        <v>56</v>
      </c>
      <c r="W36" s="41">
        <f>7759.22-5807.32111</f>
        <v>1951.8988900000004</v>
      </c>
    </row>
    <row r="37" spans="2:23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70">
        <f>J38</f>
        <v>7759.2199999999993</v>
      </c>
      <c r="K37" s="70"/>
      <c r="L37" s="70"/>
      <c r="M37" s="70">
        <f>M38</f>
        <v>1863.6700499999999</v>
      </c>
      <c r="N37" s="70">
        <f>N38</f>
        <v>5895.5499499999996</v>
      </c>
      <c r="O37" s="39"/>
      <c r="P37" s="11"/>
    </row>
    <row r="38" spans="2:23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70">
        <f>K38+L38+M38+N38+O38</f>
        <v>7759.2199999999993</v>
      </c>
      <c r="K38" s="70"/>
      <c r="L38" s="70"/>
      <c r="M38" s="70">
        <f>16.32962+2.82853+73.08255+73.08254+1698.34681</f>
        <v>1863.6700499999999</v>
      </c>
      <c r="N38" s="70">
        <v>5895.5499499999996</v>
      </c>
      <c r="O38" s="39"/>
      <c r="P38" s="57">
        <v>10000</v>
      </c>
      <c r="Q38" s="14">
        <v>7759.22</v>
      </c>
      <c r="R38" s="58">
        <f>P38-Q38</f>
        <v>2240.7799999999997</v>
      </c>
      <c r="W38" s="47" t="s">
        <v>82</v>
      </c>
    </row>
    <row r="39" spans="2:23" ht="4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70"/>
      <c r="K39" s="70"/>
      <c r="L39" s="70"/>
      <c r="M39" s="70"/>
      <c r="N39" s="62"/>
      <c r="O39" s="39"/>
      <c r="P39" s="11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3" ht="34.9" customHeight="1" x14ac:dyDescent="0.3">
      <c r="B40" s="113"/>
      <c r="C40" s="110"/>
      <c r="D40" s="127" t="s">
        <v>43</v>
      </c>
      <c r="E40" s="100" t="s">
        <v>67</v>
      </c>
      <c r="F40" s="100">
        <v>2025</v>
      </c>
      <c r="G40" s="130"/>
      <c r="H40" s="124">
        <f>J40</f>
        <v>18832.97</v>
      </c>
      <c r="I40" s="24" t="s">
        <v>13</v>
      </c>
      <c r="J40" s="67">
        <f>K40+L40+M40+N40+O40</f>
        <v>18832.97</v>
      </c>
      <c r="K40" s="67"/>
      <c r="L40" s="67"/>
      <c r="M40" s="67">
        <f>M42</f>
        <v>4539.58799</v>
      </c>
      <c r="N40" s="67">
        <f>N42</f>
        <v>14293.382009999999</v>
      </c>
      <c r="O40" s="26"/>
      <c r="P40" s="59">
        <v>30000</v>
      </c>
      <c r="Q40" s="18">
        <f>R40-P40</f>
        <v>5136.0423200000005</v>
      </c>
      <c r="R40" s="19">
        <v>35136.04232</v>
      </c>
      <c r="S40" s="11">
        <v>30000</v>
      </c>
      <c r="T40" s="11"/>
      <c r="W40" s="41">
        <f>18832.97-14285.10905</f>
        <v>4547.860950000002</v>
      </c>
    </row>
    <row r="41" spans="2:23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70">
        <f>J42</f>
        <v>18832.97</v>
      </c>
      <c r="K41" s="70"/>
      <c r="L41" s="70"/>
      <c r="M41" s="70">
        <f>M42</f>
        <v>4539.58799</v>
      </c>
      <c r="N41" s="62">
        <f>N42</f>
        <v>14293.382009999999</v>
      </c>
      <c r="O41" s="29"/>
    </row>
    <row r="42" spans="2:23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70">
        <f>K42+L42+M42+N42+O42</f>
        <v>18832.97</v>
      </c>
      <c r="K42" s="70"/>
      <c r="L42" s="70"/>
      <c r="M42" s="70">
        <f>2.82853+179.44768+179.44768+4177.8641</f>
        <v>4539.58799</v>
      </c>
      <c r="N42" s="70">
        <v>14293.382009999999</v>
      </c>
      <c r="O42" s="29"/>
      <c r="Q42" s="4">
        <v>5136.0423200000005</v>
      </c>
      <c r="R42" s="4">
        <f>P42+Q42</f>
        <v>5136.0423200000005</v>
      </c>
    </row>
    <row r="43" spans="2:23" ht="46.9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70"/>
      <c r="K43" s="70"/>
      <c r="L43" s="70"/>
      <c r="M43" s="70"/>
      <c r="N43" s="69"/>
      <c r="O43" s="29"/>
    </row>
    <row r="44" spans="2:23" ht="36.6" customHeight="1" x14ac:dyDescent="0.3">
      <c r="B44" s="113"/>
      <c r="C44" s="110"/>
      <c r="D44" s="127" t="s">
        <v>53</v>
      </c>
      <c r="E44" s="100">
        <v>2025</v>
      </c>
      <c r="F44" s="100">
        <v>2025</v>
      </c>
      <c r="G44" s="130"/>
      <c r="H44" s="139">
        <v>59236.139459999999</v>
      </c>
      <c r="I44" s="24" t="s">
        <v>13</v>
      </c>
      <c r="J44" s="67">
        <f>M44+N44</f>
        <v>55578.139360000001</v>
      </c>
      <c r="K44" s="67"/>
      <c r="L44" s="67"/>
      <c r="M44" s="67"/>
      <c r="N44" s="67">
        <f>N46</f>
        <v>55578.139360000001</v>
      </c>
      <c r="O44" s="40"/>
      <c r="P44" s="4">
        <v>42000</v>
      </c>
      <c r="Q44" s="5">
        <f>M44-P44</f>
        <v>-42000</v>
      </c>
      <c r="R44" s="5">
        <v>17236.139459999999</v>
      </c>
    </row>
    <row r="45" spans="2:23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70">
        <f>J46</f>
        <v>55578.139360000001</v>
      </c>
      <c r="K45" s="70"/>
      <c r="L45" s="70"/>
      <c r="M45" s="70"/>
      <c r="N45" s="62">
        <f>N46</f>
        <v>55578.139360000001</v>
      </c>
      <c r="O45" s="39"/>
    </row>
    <row r="46" spans="2:23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70">
        <f>K46+L46+M46+N46+O46</f>
        <v>55578.139360000001</v>
      </c>
      <c r="K46" s="70"/>
      <c r="L46" s="70"/>
      <c r="M46" s="70"/>
      <c r="N46" s="63">
        <f>59236.13946-3658.0001</f>
        <v>55578.139360000001</v>
      </c>
      <c r="O46" s="39"/>
      <c r="P46" s="21">
        <v>59236.139459999991</v>
      </c>
      <c r="Q46" s="4">
        <v>2240.7799999999997</v>
      </c>
      <c r="R46" s="4">
        <f>P46+Q46</f>
        <v>61476.91945999999</v>
      </c>
    </row>
    <row r="47" spans="2:23" ht="31.9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70"/>
      <c r="K47" s="70"/>
      <c r="L47" s="70"/>
      <c r="M47" s="70"/>
      <c r="N47" s="62"/>
      <c r="O47" s="39"/>
      <c r="P47" s="4" t="s">
        <v>56</v>
      </c>
    </row>
    <row r="48" spans="2:23" ht="29.25" customHeight="1" x14ac:dyDescent="0.3">
      <c r="B48" s="113"/>
      <c r="C48" s="110"/>
      <c r="D48" s="127" t="s">
        <v>54</v>
      </c>
      <c r="E48" s="100">
        <v>2024</v>
      </c>
      <c r="F48" s="100">
        <v>2025</v>
      </c>
      <c r="G48" s="130"/>
      <c r="H48" s="124">
        <f>J48</f>
        <v>22623.470099999999</v>
      </c>
      <c r="I48" s="24" t="s">
        <v>13</v>
      </c>
      <c r="J48" s="67">
        <f>K48+L48+M48+N48+O48</f>
        <v>22623.470099999999</v>
      </c>
      <c r="K48" s="67"/>
      <c r="L48" s="67"/>
      <c r="M48" s="67">
        <f>M50</f>
        <v>4462.1534099999999</v>
      </c>
      <c r="N48" s="67">
        <f>N50</f>
        <v>18161.31669</v>
      </c>
      <c r="O48" s="43"/>
      <c r="P48" s="21">
        <v>38775.963000000003</v>
      </c>
      <c r="Q48" s="5">
        <f>P48-M48</f>
        <v>34313.809590000004</v>
      </c>
      <c r="W48" s="41">
        <f>18965.47-14043.1202</f>
        <v>4922.3498000000018</v>
      </c>
    </row>
    <row r="49" spans="2:25" ht="31.15" customHeight="1" x14ac:dyDescent="0.25">
      <c r="B49" s="113"/>
      <c r="C49" s="110"/>
      <c r="D49" s="128"/>
      <c r="E49" s="101"/>
      <c r="F49" s="101"/>
      <c r="G49" s="131"/>
      <c r="H49" s="125"/>
      <c r="I49" s="27" t="s">
        <v>14</v>
      </c>
      <c r="J49" s="70">
        <f>J50</f>
        <v>22623.470099999999</v>
      </c>
      <c r="K49" s="70"/>
      <c r="L49" s="70"/>
      <c r="M49" s="70">
        <f>M50</f>
        <v>4462.1534099999999</v>
      </c>
      <c r="N49" s="70">
        <f>N50</f>
        <v>18161.31669</v>
      </c>
      <c r="O49" s="34"/>
    </row>
    <row r="50" spans="2:25" ht="105" customHeight="1" x14ac:dyDescent="0.25">
      <c r="B50" s="113"/>
      <c r="C50" s="110"/>
      <c r="D50" s="128"/>
      <c r="E50" s="101"/>
      <c r="F50" s="101"/>
      <c r="G50" s="131"/>
      <c r="H50" s="125"/>
      <c r="I50" s="27" t="s">
        <v>65</v>
      </c>
      <c r="J50" s="70">
        <f>K50+L50+M50+N50+O50</f>
        <v>22623.470099999999</v>
      </c>
      <c r="K50" s="70"/>
      <c r="L50" s="70"/>
      <c r="M50" s="70">
        <f>2.82856+175.99199+175.992+4107.34086</f>
        <v>4462.1534099999999</v>
      </c>
      <c r="N50" s="70">
        <v>18161.31669</v>
      </c>
      <c r="O50" s="34"/>
      <c r="P50" s="4">
        <v>881.80781999999999</v>
      </c>
    </row>
    <row r="51" spans="2:25" ht="33" customHeight="1" x14ac:dyDescent="0.25">
      <c r="B51" s="113"/>
      <c r="C51" s="110"/>
      <c r="D51" s="129"/>
      <c r="E51" s="102"/>
      <c r="F51" s="102"/>
      <c r="G51" s="132"/>
      <c r="H51" s="126"/>
      <c r="I51" s="27" t="s">
        <v>15</v>
      </c>
      <c r="J51" s="70"/>
      <c r="K51" s="70"/>
      <c r="L51" s="70"/>
      <c r="M51" s="70"/>
      <c r="N51" s="70"/>
      <c r="O51" s="34"/>
    </row>
    <row r="52" spans="2:25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4" t="s">
        <v>13</v>
      </c>
      <c r="J52" s="67">
        <f>K52+L52+M52+N52+O52</f>
        <v>38896.098880000005</v>
      </c>
      <c r="K52" s="67">
        <v>20000</v>
      </c>
      <c r="L52" s="67">
        <v>18896.098880000001</v>
      </c>
      <c r="M52" s="67"/>
      <c r="N52" s="66"/>
      <c r="O52" s="31"/>
      <c r="P52" s="5"/>
    </row>
    <row r="53" spans="2:25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70">
        <f>J54</f>
        <v>38896.098880000005</v>
      </c>
      <c r="K53" s="70">
        <f>K54</f>
        <v>20000</v>
      </c>
      <c r="L53" s="70">
        <f>L54</f>
        <v>18896.098880000001</v>
      </c>
      <c r="M53" s="67"/>
      <c r="N53" s="66"/>
      <c r="O53" s="31"/>
    </row>
    <row r="54" spans="2:25" ht="65.45" customHeight="1" x14ac:dyDescent="0.25">
      <c r="B54" s="113"/>
      <c r="C54" s="110"/>
      <c r="D54" s="122"/>
      <c r="E54" s="101"/>
      <c r="F54" s="101"/>
      <c r="G54" s="119"/>
      <c r="H54" s="125"/>
      <c r="I54" s="72" t="s">
        <v>65</v>
      </c>
      <c r="J54" s="70">
        <f>K54+L54+M54+N54+O54</f>
        <v>38896.098880000005</v>
      </c>
      <c r="K54" s="70">
        <v>20000</v>
      </c>
      <c r="L54" s="70">
        <v>18896.098880000001</v>
      </c>
      <c r="M54" s="67"/>
      <c r="N54" s="66"/>
      <c r="O54" s="31"/>
      <c r="P54" s="5"/>
    </row>
    <row r="55" spans="2:25" ht="49.15" customHeight="1" x14ac:dyDescent="0.25">
      <c r="B55" s="114"/>
      <c r="C55" s="111"/>
      <c r="D55" s="123"/>
      <c r="E55" s="102"/>
      <c r="F55" s="102"/>
      <c r="G55" s="120"/>
      <c r="H55" s="126"/>
      <c r="I55" s="72" t="s">
        <v>15</v>
      </c>
      <c r="J55" s="70"/>
      <c r="K55" s="70"/>
      <c r="L55" s="70"/>
      <c r="M55" s="67"/>
      <c r="N55" s="66"/>
      <c r="O55" s="31"/>
      <c r="P55" s="5"/>
    </row>
    <row r="56" spans="2:25" ht="40.9" customHeight="1" x14ac:dyDescent="0.25">
      <c r="B56" s="112">
        <v>2</v>
      </c>
      <c r="C56" s="115" t="s">
        <v>72</v>
      </c>
      <c r="D56" s="121" t="s">
        <v>81</v>
      </c>
      <c r="E56" s="100" t="s">
        <v>75</v>
      </c>
      <c r="F56" s="100">
        <v>2026</v>
      </c>
      <c r="G56" s="118"/>
      <c r="H56" s="124">
        <f>J56</f>
        <v>447031.99999999994</v>
      </c>
      <c r="I56" s="24" t="s">
        <v>13</v>
      </c>
      <c r="J56" s="67">
        <f>J58+J59</f>
        <v>447031.99999999994</v>
      </c>
      <c r="K56" s="67"/>
      <c r="L56" s="67"/>
      <c r="M56" s="67"/>
      <c r="N56" s="67">
        <f>N58</f>
        <v>447031.99999999994</v>
      </c>
      <c r="O56" s="43"/>
      <c r="P56" s="5"/>
    </row>
    <row r="57" spans="2:25" ht="57.6" customHeight="1" x14ac:dyDescent="0.25">
      <c r="B57" s="113"/>
      <c r="C57" s="116"/>
      <c r="D57" s="122"/>
      <c r="E57" s="101"/>
      <c r="F57" s="101"/>
      <c r="G57" s="119"/>
      <c r="H57" s="125"/>
      <c r="I57" s="27" t="s">
        <v>14</v>
      </c>
      <c r="J57" s="70">
        <f>J58</f>
        <v>447031.99999999994</v>
      </c>
      <c r="K57" s="70"/>
      <c r="L57" s="70"/>
      <c r="M57" s="67"/>
      <c r="N57" s="67">
        <f>N58</f>
        <v>447031.99999999994</v>
      </c>
      <c r="O57" s="43"/>
      <c r="P57" s="5"/>
    </row>
    <row r="58" spans="2:25" ht="83.45" customHeight="1" x14ac:dyDescent="0.25">
      <c r="B58" s="113"/>
      <c r="C58" s="116"/>
      <c r="D58" s="122"/>
      <c r="E58" s="101"/>
      <c r="F58" s="101"/>
      <c r="G58" s="119"/>
      <c r="H58" s="125"/>
      <c r="I58" s="72" t="s">
        <v>65</v>
      </c>
      <c r="J58" s="70">
        <f>K58+L58+M58+N58+O58</f>
        <v>447031.99999999994</v>
      </c>
      <c r="K58" s="70"/>
      <c r="L58" s="70"/>
      <c r="M58" s="70"/>
      <c r="N58" s="70">
        <f>N62</f>
        <v>447031.99999999994</v>
      </c>
      <c r="O58" s="34"/>
      <c r="P58" s="5"/>
      <c r="W58" s="44">
        <f>H56-M58</f>
        <v>447031.99999999994</v>
      </c>
    </row>
    <row r="59" spans="2:25" ht="51" customHeight="1" x14ac:dyDescent="0.25">
      <c r="B59" s="113"/>
      <c r="C59" s="116"/>
      <c r="D59" s="123"/>
      <c r="E59" s="102"/>
      <c r="F59" s="102"/>
      <c r="G59" s="120"/>
      <c r="H59" s="126"/>
      <c r="I59" s="72" t="s">
        <v>15</v>
      </c>
      <c r="J59" s="70"/>
      <c r="K59" s="67"/>
      <c r="L59" s="67"/>
      <c r="M59" s="67"/>
      <c r="N59" s="66"/>
      <c r="O59" s="34"/>
      <c r="P59" s="5"/>
      <c r="W59" s="64">
        <v>447032</v>
      </c>
    </row>
    <row r="60" spans="2:25" ht="78" customHeight="1" x14ac:dyDescent="0.25">
      <c r="B60" s="113"/>
      <c r="C60" s="116"/>
      <c r="D60" s="116" t="s">
        <v>73</v>
      </c>
      <c r="E60" s="100" t="s">
        <v>75</v>
      </c>
      <c r="F60" s="100">
        <v>2026</v>
      </c>
      <c r="G60" s="118"/>
      <c r="H60" s="124">
        <f>J60</f>
        <v>447031.99999999994</v>
      </c>
      <c r="I60" s="24" t="s">
        <v>13</v>
      </c>
      <c r="J60" s="67">
        <f>J62+J63</f>
        <v>447031.99999999994</v>
      </c>
      <c r="K60" s="67"/>
      <c r="L60" s="67"/>
      <c r="M60" s="67"/>
      <c r="N60" s="67">
        <f>N62</f>
        <v>447031.99999999994</v>
      </c>
      <c r="O60" s="43"/>
      <c r="P60" s="5"/>
    </row>
    <row r="61" spans="2:25" ht="98.45" customHeight="1" x14ac:dyDescent="0.25">
      <c r="B61" s="113"/>
      <c r="C61" s="116"/>
      <c r="D61" s="116"/>
      <c r="E61" s="101"/>
      <c r="F61" s="101"/>
      <c r="G61" s="119"/>
      <c r="H61" s="125"/>
      <c r="I61" s="27" t="s">
        <v>14</v>
      </c>
      <c r="J61" s="70">
        <f>J62</f>
        <v>447031.99999999994</v>
      </c>
      <c r="K61" s="70"/>
      <c r="L61" s="70"/>
      <c r="M61" s="67"/>
      <c r="N61" s="67">
        <f>N62</f>
        <v>447031.99999999994</v>
      </c>
      <c r="O61" s="31"/>
      <c r="P61" s="5"/>
      <c r="W61" s="1">
        <f>447032-6619.61</f>
        <v>440412.39</v>
      </c>
    </row>
    <row r="62" spans="2:25" ht="101.45" customHeight="1" x14ac:dyDescent="0.25">
      <c r="B62" s="113"/>
      <c r="C62" s="116"/>
      <c r="D62" s="116"/>
      <c r="E62" s="101"/>
      <c r="F62" s="101"/>
      <c r="G62" s="119"/>
      <c r="H62" s="125"/>
      <c r="I62" s="72" t="s">
        <v>65</v>
      </c>
      <c r="J62" s="70">
        <f>K62+L62+M62+N62+O62</f>
        <v>447031.99999999994</v>
      </c>
      <c r="K62" s="70"/>
      <c r="L62" s="70"/>
      <c r="M62" s="70"/>
      <c r="N62" s="70">
        <f>155665.77468+291366.2253+0.00002</f>
        <v>447031.99999999994</v>
      </c>
      <c r="O62" s="33"/>
      <c r="P62" s="5"/>
      <c r="W62" s="45">
        <f>J62-N62</f>
        <v>0</v>
      </c>
      <c r="X62" s="141">
        <f>447032-H60</f>
        <v>0</v>
      </c>
      <c r="Y62" s="142"/>
    </row>
    <row r="63" spans="2:25" ht="106.15" customHeight="1" x14ac:dyDescent="0.25">
      <c r="B63" s="114"/>
      <c r="C63" s="117"/>
      <c r="D63" s="117"/>
      <c r="E63" s="102"/>
      <c r="F63" s="102"/>
      <c r="G63" s="120"/>
      <c r="H63" s="126"/>
      <c r="I63" s="72" t="s">
        <v>15</v>
      </c>
      <c r="J63" s="70"/>
      <c r="K63" s="67"/>
      <c r="L63" s="67"/>
      <c r="M63" s="67"/>
      <c r="N63" s="66"/>
      <c r="O63" s="34"/>
      <c r="P63" s="4" t="s">
        <v>26</v>
      </c>
    </row>
    <row r="64" spans="2:25" ht="90.6" customHeight="1" x14ac:dyDescent="0.25">
      <c r="B64" s="95" t="s">
        <v>16</v>
      </c>
      <c r="C64" s="95"/>
      <c r="D64" s="95"/>
      <c r="E64" s="95"/>
      <c r="F64" s="64"/>
      <c r="G64" s="64"/>
      <c r="H64" s="64"/>
      <c r="I64" s="64"/>
      <c r="J64" s="64"/>
      <c r="K64" s="64"/>
      <c r="L64" s="64"/>
      <c r="M64" s="91" t="s">
        <v>17</v>
      </c>
      <c r="N64" s="91"/>
      <c r="O64" s="91"/>
    </row>
  </sheetData>
  <mergeCells count="78"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D32:D35"/>
    <mergeCell ref="E32:E35"/>
    <mergeCell ref="F32:F35"/>
    <mergeCell ref="G32:G35"/>
    <mergeCell ref="H32:H35"/>
    <mergeCell ref="D28:D31"/>
    <mergeCell ref="E28:E31"/>
    <mergeCell ref="F28:F31"/>
    <mergeCell ref="G28:G31"/>
    <mergeCell ref="H28:H31"/>
    <mergeCell ref="D40:D43"/>
    <mergeCell ref="E40:E43"/>
    <mergeCell ref="F40:F43"/>
    <mergeCell ref="G40:G43"/>
    <mergeCell ref="H40:H43"/>
    <mergeCell ref="D36:D39"/>
    <mergeCell ref="E36:E39"/>
    <mergeCell ref="F36:F39"/>
    <mergeCell ref="G36:G39"/>
    <mergeCell ref="H36:H39"/>
    <mergeCell ref="D48:D51"/>
    <mergeCell ref="E48:E51"/>
    <mergeCell ref="F48:F51"/>
    <mergeCell ref="G48:G51"/>
    <mergeCell ref="H48:H51"/>
    <mergeCell ref="D44:D47"/>
    <mergeCell ref="E44:E47"/>
    <mergeCell ref="F44:F47"/>
    <mergeCell ref="G44:G47"/>
    <mergeCell ref="H44:H47"/>
    <mergeCell ref="D52:D55"/>
    <mergeCell ref="E52:E55"/>
    <mergeCell ref="F52:F55"/>
    <mergeCell ref="G52:G55"/>
    <mergeCell ref="H52:H55"/>
    <mergeCell ref="X62:Y62"/>
    <mergeCell ref="B64:E64"/>
    <mergeCell ref="M64:O64"/>
    <mergeCell ref="G56:G59"/>
    <mergeCell ref="H56:H59"/>
    <mergeCell ref="D60:D63"/>
    <mergeCell ref="E60:E63"/>
    <mergeCell ref="F60:F63"/>
    <mergeCell ref="G60:G63"/>
    <mergeCell ref="H60:H63"/>
    <mergeCell ref="B56:B63"/>
    <mergeCell ref="C56:C63"/>
    <mergeCell ref="D56:D59"/>
    <mergeCell ref="E56:E59"/>
    <mergeCell ref="F56:F59"/>
  </mergeCells>
  <printOptions gridLines="1"/>
  <pageMargins left="0.43307086614173229" right="0.43307086614173229" top="0.74803149606299213" bottom="0.35433070866141736" header="0.31496062992125984" footer="0.31496062992125984"/>
  <pageSetup paperSize="9" scale="41" fitToHeight="0" orientation="landscape" r:id="rId1"/>
  <headerFooter>
    <oddHeader>Страница 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Y68"/>
  <sheetViews>
    <sheetView tabSelected="1" view="pageBreakPreview" zoomScale="50" zoomScaleNormal="80" zoomScaleSheetLayoutView="5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B2" sqref="B2:O2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28.8554687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24" style="1" customWidth="1"/>
    <col min="15" max="15" width="19.28515625" style="1" customWidth="1"/>
    <col min="16" max="22" width="8" style="4" hidden="1" customWidth="1"/>
    <col min="23" max="23" width="0.140625" style="1" customWidth="1"/>
    <col min="24" max="16384" width="9.140625" style="1"/>
  </cols>
  <sheetData>
    <row r="1" spans="2:23" ht="100.5" customHeight="1" outlineLevel="1" x14ac:dyDescent="0.25">
      <c r="B1" s="2"/>
      <c r="M1" s="140" t="s">
        <v>87</v>
      </c>
      <c r="N1" s="140"/>
      <c r="O1" s="140"/>
    </row>
    <row r="2" spans="2:23" ht="111" customHeight="1" outlineLevel="1" x14ac:dyDescent="0.3">
      <c r="B2" s="104" t="s">
        <v>80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23" ht="195" customHeight="1" x14ac:dyDescent="0.25">
      <c r="B3" s="74" t="s">
        <v>19</v>
      </c>
      <c r="C3" s="74" t="s">
        <v>0</v>
      </c>
      <c r="D3" s="74" t="s">
        <v>1</v>
      </c>
      <c r="E3" s="74" t="s">
        <v>2</v>
      </c>
      <c r="F3" s="74" t="s">
        <v>3</v>
      </c>
      <c r="G3" s="74" t="s">
        <v>4</v>
      </c>
      <c r="H3" s="74" t="s">
        <v>5</v>
      </c>
      <c r="I3" s="74" t="s">
        <v>6</v>
      </c>
      <c r="J3" s="74" t="s">
        <v>7</v>
      </c>
      <c r="K3" s="74" t="s">
        <v>8</v>
      </c>
      <c r="L3" s="74" t="s">
        <v>9</v>
      </c>
      <c r="M3" s="74" t="s">
        <v>10</v>
      </c>
      <c r="N3" s="74" t="s">
        <v>11</v>
      </c>
      <c r="O3" s="74" t="s">
        <v>12</v>
      </c>
      <c r="W3" s="1">
        <v>440412.39</v>
      </c>
    </row>
    <row r="4" spans="2:23" ht="26.25" customHeight="1" x14ac:dyDescent="0.25">
      <c r="B4" s="77">
        <v>1</v>
      </c>
      <c r="C4" s="77">
        <v>2</v>
      </c>
      <c r="D4" s="77">
        <v>3</v>
      </c>
      <c r="E4" s="77">
        <v>4</v>
      </c>
      <c r="F4" s="77">
        <v>5</v>
      </c>
      <c r="G4" s="77">
        <v>6</v>
      </c>
      <c r="H4" s="77">
        <v>7</v>
      </c>
      <c r="I4" s="77">
        <v>8</v>
      </c>
      <c r="J4" s="77">
        <v>9</v>
      </c>
      <c r="K4" s="77">
        <v>10</v>
      </c>
      <c r="L4" s="77">
        <v>11</v>
      </c>
      <c r="M4" s="77">
        <v>12</v>
      </c>
      <c r="N4" s="77">
        <v>13</v>
      </c>
      <c r="O4" s="77">
        <v>14</v>
      </c>
    </row>
    <row r="5" spans="2:23" ht="42.75" customHeight="1" x14ac:dyDescent="0.4">
      <c r="B5" s="112">
        <v>1</v>
      </c>
      <c r="C5" s="109" t="s">
        <v>60</v>
      </c>
      <c r="D5" s="60" t="s">
        <v>61</v>
      </c>
      <c r="E5" s="118" t="s">
        <v>62</v>
      </c>
      <c r="F5" s="118">
        <v>2025</v>
      </c>
      <c r="G5" s="133"/>
      <c r="H5" s="136">
        <f>J5</f>
        <v>179846</v>
      </c>
      <c r="I5" s="24" t="s">
        <v>13</v>
      </c>
      <c r="J5" s="76">
        <f>J7</f>
        <v>179846</v>
      </c>
      <c r="K5" s="76">
        <f t="shared" ref="K5:N5" si="0">K7</f>
        <v>20000</v>
      </c>
      <c r="L5" s="76">
        <f t="shared" si="0"/>
        <v>28600.039710000001</v>
      </c>
      <c r="M5" s="76">
        <f>M7</f>
        <v>24626.68521</v>
      </c>
      <c r="N5" s="76">
        <f t="shared" si="0"/>
        <v>106619.27507999999</v>
      </c>
      <c r="O5" s="43"/>
      <c r="P5" s="5"/>
      <c r="W5" s="46">
        <f>106619.27508-N5</f>
        <v>0</v>
      </c>
    </row>
    <row r="6" spans="2:23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76"/>
      <c r="K6" s="76"/>
      <c r="L6" s="76"/>
      <c r="M6" s="76"/>
      <c r="N6" s="26"/>
      <c r="O6" s="26"/>
    </row>
    <row r="7" spans="2:23" ht="168" customHeight="1" x14ac:dyDescent="0.25">
      <c r="B7" s="113"/>
      <c r="C7" s="110"/>
      <c r="D7" s="37"/>
      <c r="E7" s="119"/>
      <c r="F7" s="119"/>
      <c r="G7" s="134"/>
      <c r="H7" s="137"/>
      <c r="I7" s="24" t="s">
        <v>77</v>
      </c>
      <c r="J7" s="76">
        <f>K7+L7+M7+N7+O7</f>
        <v>179846</v>
      </c>
      <c r="K7" s="76">
        <f>K52</f>
        <v>20000</v>
      </c>
      <c r="L7" s="76">
        <f>L12+L16+L20+L24+L28+L32+L36+L40+L44+L48+L52+L56</f>
        <v>28600.039710000001</v>
      </c>
      <c r="M7" s="76">
        <f>M12+M16+M20+M24+M28+M32+M36+M40+M44+M48</f>
        <v>24626.68521</v>
      </c>
      <c r="N7" s="76">
        <f>N32+N36+N40+N44+N48</f>
        <v>106619.27507999999</v>
      </c>
      <c r="O7" s="76"/>
      <c r="P7" s="5">
        <f>P5-179846</f>
        <v>-179846</v>
      </c>
      <c r="Q7" s="4">
        <v>881.79413999999997</v>
      </c>
    </row>
    <row r="8" spans="2:23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76"/>
      <c r="K8" s="76"/>
      <c r="L8" s="76"/>
      <c r="M8" s="76"/>
      <c r="N8" s="80"/>
      <c r="O8" s="26"/>
    </row>
    <row r="9" spans="2:23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76"/>
      <c r="K9" s="76"/>
      <c r="L9" s="76"/>
      <c r="M9" s="76"/>
      <c r="N9" s="80"/>
      <c r="O9" s="26"/>
      <c r="P9" s="4">
        <f>J9/2</f>
        <v>0</v>
      </c>
      <c r="Q9" s="5">
        <f>L9-P9</f>
        <v>0</v>
      </c>
    </row>
    <row r="10" spans="2:23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76"/>
      <c r="K10" s="76"/>
      <c r="L10" s="76"/>
      <c r="M10" s="76"/>
      <c r="N10" s="80"/>
      <c r="O10" s="26"/>
    </row>
    <row r="11" spans="2:23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76"/>
      <c r="K11" s="76"/>
      <c r="L11" s="76"/>
      <c r="M11" s="76"/>
      <c r="N11" s="80"/>
      <c r="O11" s="26"/>
      <c r="Q11" s="5">
        <v>896.33627999999999</v>
      </c>
    </row>
    <row r="12" spans="2:23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4" t="s">
        <v>13</v>
      </c>
      <c r="J12" s="76">
        <f>K12+L12+M12+N12+O12</f>
        <v>4787.7249899999997</v>
      </c>
      <c r="K12" s="76"/>
      <c r="L12" s="76">
        <f>L14</f>
        <v>4787.7249899999997</v>
      </c>
      <c r="M12" s="76"/>
      <c r="N12" s="80"/>
      <c r="O12" s="26"/>
      <c r="W12" s="1">
        <v>4787.7249899999997</v>
      </c>
    </row>
    <row r="13" spans="2:23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79">
        <f>J14</f>
        <v>4787.7249899999997</v>
      </c>
      <c r="K13" s="79"/>
      <c r="L13" s="79">
        <f>L14</f>
        <v>4787.7249899999997</v>
      </c>
      <c r="M13" s="79"/>
      <c r="N13" s="78"/>
      <c r="O13" s="29"/>
      <c r="W13" s="1">
        <v>4787.7249899999997</v>
      </c>
    </row>
    <row r="14" spans="2:23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79">
        <f>K14+L14+M14+N14+O14</f>
        <v>4787.7249899999997</v>
      </c>
      <c r="K14" s="79"/>
      <c r="L14" s="79">
        <v>4787.7249899999997</v>
      </c>
      <c r="M14" s="79"/>
      <c r="N14" s="78"/>
      <c r="O14" s="29"/>
      <c r="P14" s="4" t="s">
        <v>55</v>
      </c>
      <c r="W14" s="1">
        <v>4787.7249899999997</v>
      </c>
    </row>
    <row r="15" spans="2:23" ht="51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79"/>
      <c r="K15" s="79"/>
      <c r="L15" s="79"/>
      <c r="M15" s="79"/>
      <c r="N15" s="78"/>
      <c r="O15" s="29"/>
    </row>
    <row r="16" spans="2:23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4" t="s">
        <v>13</v>
      </c>
      <c r="J16" s="76">
        <f>K16+L16+M16+N16+O16</f>
        <v>1792.67255</v>
      </c>
      <c r="K16" s="76"/>
      <c r="L16" s="76">
        <f>L18</f>
        <v>1792.67255</v>
      </c>
      <c r="M16" s="76"/>
      <c r="N16" s="80"/>
      <c r="O16" s="26"/>
      <c r="P16" s="4" t="s">
        <v>55</v>
      </c>
    </row>
    <row r="17" spans="2:23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79">
        <f>J18</f>
        <v>1792.67255</v>
      </c>
      <c r="K17" s="79"/>
      <c r="L17" s="79">
        <f>L18</f>
        <v>1792.67255</v>
      </c>
      <c r="M17" s="79"/>
      <c r="N17" s="78"/>
      <c r="O17" s="29"/>
    </row>
    <row r="18" spans="2:23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79">
        <f>K18+L18+M18+N18+O18</f>
        <v>1792.67255</v>
      </c>
      <c r="K18" s="79"/>
      <c r="L18" s="30">
        <v>1792.67255</v>
      </c>
      <c r="M18" s="79"/>
      <c r="N18" s="78"/>
      <c r="O18" s="29"/>
      <c r="Q18" s="5"/>
    </row>
    <row r="19" spans="2:23" ht="54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79"/>
      <c r="K19" s="79"/>
      <c r="L19" s="79"/>
      <c r="M19" s="79"/>
      <c r="N19" s="78"/>
      <c r="O19" s="29"/>
    </row>
    <row r="20" spans="2:23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f>J20</f>
        <v>4997.6270599999998</v>
      </c>
      <c r="I20" s="24" t="s">
        <v>13</v>
      </c>
      <c r="J20" s="76">
        <f>K20+L20+M20+N20+O20</f>
        <v>4997.6270599999998</v>
      </c>
      <c r="K20" s="76"/>
      <c r="L20" s="76">
        <f>L22</f>
        <v>1602.4772499999999</v>
      </c>
      <c r="M20" s="76">
        <f>M22</f>
        <v>3395.1498099999999</v>
      </c>
      <c r="N20" s="80"/>
      <c r="O20" s="26"/>
      <c r="P20" s="4">
        <f>J20/2</f>
        <v>2498.8135299999999</v>
      </c>
    </row>
    <row r="21" spans="2:23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79">
        <f>J22</f>
        <v>4997.6270599999998</v>
      </c>
      <c r="K21" s="79"/>
      <c r="L21" s="79">
        <f>L22</f>
        <v>1602.4772499999999</v>
      </c>
      <c r="M21" s="79">
        <f>M22</f>
        <v>3395.1498099999999</v>
      </c>
      <c r="N21" s="78"/>
      <c r="O21" s="29"/>
    </row>
    <row r="22" spans="2:23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79">
        <f>K22+L22+M22+N22+O22</f>
        <v>4997.6270599999998</v>
      </c>
      <c r="K22" s="79"/>
      <c r="L22" s="79">
        <v>1602.4772499999999</v>
      </c>
      <c r="M22" s="79">
        <v>3395.1498099999999</v>
      </c>
      <c r="N22" s="78"/>
      <c r="O22" s="29"/>
      <c r="Q22" s="5"/>
    </row>
    <row r="23" spans="2:23" ht="74.25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79"/>
      <c r="K23" s="79"/>
      <c r="L23" s="79"/>
      <c r="M23" s="79"/>
      <c r="N23" s="78"/>
      <c r="O23" s="29"/>
    </row>
    <row r="24" spans="2:23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f>J24</f>
        <v>3346.5096199999998</v>
      </c>
      <c r="I24" s="24" t="s">
        <v>13</v>
      </c>
      <c r="J24" s="76">
        <f>K24+L24+M24+N24+O24</f>
        <v>3346.5096199999998</v>
      </c>
      <c r="K24" s="76"/>
      <c r="L24" s="76">
        <f>L26</f>
        <v>1521.0660399999999</v>
      </c>
      <c r="M24" s="76">
        <f>M26</f>
        <v>1825.4435800000001</v>
      </c>
      <c r="N24" s="80"/>
      <c r="O24" s="26"/>
      <c r="P24" s="4">
        <f>J24/2</f>
        <v>1673.2548099999999</v>
      </c>
    </row>
    <row r="25" spans="2:23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79">
        <f>J26</f>
        <v>3346.5096199999998</v>
      </c>
      <c r="K25" s="79"/>
      <c r="L25" s="79">
        <f>L26</f>
        <v>1521.0660399999999</v>
      </c>
      <c r="M25" s="79">
        <f>M26</f>
        <v>1825.4435800000001</v>
      </c>
      <c r="N25" s="78"/>
      <c r="O25" s="29"/>
    </row>
    <row r="26" spans="2:23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79">
        <f>K26+L26+M26+N26+O26</f>
        <v>3346.5096199999998</v>
      </c>
      <c r="K26" s="79"/>
      <c r="L26" s="79">
        <v>1521.0660399999999</v>
      </c>
      <c r="M26" s="79">
        <v>1825.4435800000001</v>
      </c>
      <c r="N26" s="78"/>
      <c r="O26" s="29"/>
      <c r="P26" s="4">
        <v>1521.0660399999999</v>
      </c>
      <c r="Q26" s="4">
        <v>1825.4435799999999</v>
      </c>
    </row>
    <row r="27" spans="2:23" ht="68.25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79"/>
      <c r="K27" s="79"/>
      <c r="L27" s="79"/>
      <c r="M27" s="79"/>
      <c r="N27" s="78"/>
      <c r="O27" s="29"/>
      <c r="P27" s="5">
        <f>H24-P26</f>
        <v>1825.4435799999999</v>
      </c>
    </row>
    <row r="28" spans="2:23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f>J28</f>
        <v>4483.3474399999996</v>
      </c>
      <c r="I28" s="24" t="s">
        <v>13</v>
      </c>
      <c r="J28" s="76">
        <f>K28+L28+M28+N28+O28</f>
        <v>4483.3474399999996</v>
      </c>
      <c r="K28" s="76"/>
      <c r="L28" s="76"/>
      <c r="M28" s="76">
        <f>M30</f>
        <v>4483.3474399999996</v>
      </c>
      <c r="N28" s="80"/>
      <c r="O28" s="26"/>
      <c r="P28" s="4">
        <f>J28/2</f>
        <v>2241.6737199999998</v>
      </c>
    </row>
    <row r="29" spans="2:23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79">
        <f>J30</f>
        <v>4483.3474399999996</v>
      </c>
      <c r="K29" s="79"/>
      <c r="L29" s="79"/>
      <c r="M29" s="79">
        <f>M30</f>
        <v>4483.3474399999996</v>
      </c>
      <c r="N29" s="78"/>
      <c r="O29" s="29"/>
    </row>
    <row r="30" spans="2:23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79">
        <f>K30+L30+M30+N30+O30</f>
        <v>4483.3474399999996</v>
      </c>
      <c r="K30" s="79"/>
      <c r="L30" s="79"/>
      <c r="M30" s="79">
        <v>4483.3474399999996</v>
      </c>
      <c r="N30" s="78"/>
      <c r="O30" s="29"/>
    </row>
    <row r="31" spans="2:23" ht="70.5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79"/>
      <c r="K31" s="79"/>
      <c r="L31" s="79"/>
      <c r="M31" s="79"/>
      <c r="N31" s="78"/>
      <c r="O31" s="29"/>
    </row>
    <row r="32" spans="2:23" ht="30.75" customHeight="1" x14ac:dyDescent="0.3">
      <c r="B32" s="113"/>
      <c r="C32" s="110"/>
      <c r="D32" s="127" t="s">
        <v>66</v>
      </c>
      <c r="E32" s="100" t="s">
        <v>67</v>
      </c>
      <c r="F32" s="100">
        <v>2025</v>
      </c>
      <c r="G32" s="130"/>
      <c r="H32" s="124">
        <f>J32</f>
        <v>16748.22</v>
      </c>
      <c r="I32" s="24" t="s">
        <v>13</v>
      </c>
      <c r="J32" s="76">
        <f>K32+L32+M32+N32+O32</f>
        <v>16748.22</v>
      </c>
      <c r="K32" s="76"/>
      <c r="L32" s="76"/>
      <c r="M32" s="76">
        <f>M34</f>
        <v>4057.33293</v>
      </c>
      <c r="N32" s="76">
        <f>N34</f>
        <v>12690.887070000001</v>
      </c>
      <c r="O32" s="40"/>
      <c r="P32" s="5">
        <v>120660.22532</v>
      </c>
      <c r="Q32" s="5">
        <f>M32-P32</f>
        <v>-116602.89238999999</v>
      </c>
      <c r="R32" s="5" t="e">
        <f>P44+M48+M40+M36+#REF!</f>
        <v>#REF!</v>
      </c>
      <c r="S32" s="5" t="e">
        <f>P32-R32</f>
        <v>#REF!</v>
      </c>
      <c r="T32" s="5">
        <v>38354.34532</v>
      </c>
      <c r="W32" s="41">
        <f>16748.22-12769.34306</f>
        <v>3978.8769400000019</v>
      </c>
    </row>
    <row r="33" spans="2:23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79">
        <f>J34</f>
        <v>16748.22</v>
      </c>
      <c r="K33" s="79"/>
      <c r="L33" s="79"/>
      <c r="M33" s="79">
        <f>M34</f>
        <v>4057.33293</v>
      </c>
      <c r="N33" s="79">
        <f>N34</f>
        <v>12690.887070000001</v>
      </c>
      <c r="O33" s="39"/>
    </row>
    <row r="34" spans="2:23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79">
        <f>K34+L34+M34+N34+O34</f>
        <v>16748.22</v>
      </c>
      <c r="K34" s="79"/>
      <c r="L34" s="79"/>
      <c r="M34" s="79">
        <f>2.82853+159.78677+159.78677+3734.93086</f>
        <v>4057.33293</v>
      </c>
      <c r="N34" s="79">
        <v>12690.887070000001</v>
      </c>
      <c r="O34" s="39"/>
      <c r="P34" s="5">
        <f>M34-120660.22532</f>
        <v>-116602.89238999999</v>
      </c>
      <c r="Q34" s="4">
        <v>881.79413999999804</v>
      </c>
      <c r="S34" s="4">
        <v>16354.34532</v>
      </c>
    </row>
    <row r="35" spans="2:23" ht="61.5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76"/>
      <c r="K35" s="76"/>
      <c r="L35" s="76"/>
      <c r="M35" s="76"/>
      <c r="N35" s="61"/>
      <c r="O35" s="40"/>
      <c r="P35" s="11" t="s">
        <v>56</v>
      </c>
    </row>
    <row r="36" spans="2:23" ht="37.9" customHeight="1" x14ac:dyDescent="0.3">
      <c r="B36" s="113"/>
      <c r="C36" s="110"/>
      <c r="D36" s="127" t="s">
        <v>52</v>
      </c>
      <c r="E36" s="100" t="s">
        <v>67</v>
      </c>
      <c r="F36" s="100">
        <v>2025</v>
      </c>
      <c r="G36" s="130"/>
      <c r="H36" s="124">
        <f>J36</f>
        <v>7759.2199999999993</v>
      </c>
      <c r="I36" s="24" t="s">
        <v>13</v>
      </c>
      <c r="J36" s="76">
        <f>K36+L36+M36+N36+O36</f>
        <v>7759.2199999999993</v>
      </c>
      <c r="K36" s="76"/>
      <c r="L36" s="76"/>
      <c r="M36" s="76">
        <f>M38</f>
        <v>1863.6700499999999</v>
      </c>
      <c r="N36" s="76">
        <f>N38</f>
        <v>5895.5499499999996</v>
      </c>
      <c r="O36" s="40"/>
      <c r="P36" s="11" t="s">
        <v>56</v>
      </c>
      <c r="W36" s="41">
        <f>7759.22-5807.32111</f>
        <v>1951.8988900000004</v>
      </c>
    </row>
    <row r="37" spans="2:23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79">
        <f>J38</f>
        <v>7759.2199999999993</v>
      </c>
      <c r="K37" s="79"/>
      <c r="L37" s="79"/>
      <c r="M37" s="79">
        <f>M38</f>
        <v>1863.6700499999999</v>
      </c>
      <c r="N37" s="79">
        <f>N38</f>
        <v>5895.5499499999996</v>
      </c>
      <c r="O37" s="39"/>
      <c r="P37" s="11"/>
    </row>
    <row r="38" spans="2:23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79">
        <f>K38+L38+M38+N38+O38</f>
        <v>7759.2199999999993</v>
      </c>
      <c r="K38" s="79"/>
      <c r="L38" s="79"/>
      <c r="M38" s="79">
        <f>16.32962+2.82853+73.08255+73.08254+1698.34681</f>
        <v>1863.6700499999999</v>
      </c>
      <c r="N38" s="79">
        <v>5895.5499499999996</v>
      </c>
      <c r="O38" s="39"/>
      <c r="P38" s="57">
        <v>10000</v>
      </c>
      <c r="Q38" s="14">
        <v>7759.22</v>
      </c>
      <c r="R38" s="58">
        <f>P38-Q38</f>
        <v>2240.7799999999997</v>
      </c>
      <c r="W38" s="47" t="s">
        <v>82</v>
      </c>
    </row>
    <row r="39" spans="2:23" ht="64.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79"/>
      <c r="K39" s="79"/>
      <c r="L39" s="79"/>
      <c r="M39" s="79"/>
      <c r="N39" s="62"/>
      <c r="O39" s="39"/>
      <c r="P39" s="11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3" ht="34.9" customHeight="1" x14ac:dyDescent="0.3">
      <c r="B40" s="113"/>
      <c r="C40" s="110"/>
      <c r="D40" s="127" t="s">
        <v>43</v>
      </c>
      <c r="E40" s="100" t="s">
        <v>67</v>
      </c>
      <c r="F40" s="100">
        <v>2025</v>
      </c>
      <c r="G40" s="130"/>
      <c r="H40" s="124">
        <f>J40</f>
        <v>18832.97</v>
      </c>
      <c r="I40" s="24" t="s">
        <v>13</v>
      </c>
      <c r="J40" s="76">
        <f>K40+L40+M40+N40+O40</f>
        <v>18832.97</v>
      </c>
      <c r="K40" s="76"/>
      <c r="L40" s="76"/>
      <c r="M40" s="76">
        <f>M42</f>
        <v>4539.58799</v>
      </c>
      <c r="N40" s="76">
        <f>N42</f>
        <v>14293.382009999999</v>
      </c>
      <c r="O40" s="26"/>
      <c r="P40" s="59">
        <v>30000</v>
      </c>
      <c r="Q40" s="18">
        <f>R40-P40</f>
        <v>5136.0423200000005</v>
      </c>
      <c r="R40" s="19">
        <v>35136.04232</v>
      </c>
      <c r="S40" s="11">
        <v>30000</v>
      </c>
      <c r="T40" s="11"/>
      <c r="W40" s="41">
        <f>18832.97-14285.10905</f>
        <v>4547.860950000002</v>
      </c>
    </row>
    <row r="41" spans="2:23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79">
        <f>J42</f>
        <v>18832.97</v>
      </c>
      <c r="K41" s="79"/>
      <c r="L41" s="79"/>
      <c r="M41" s="79">
        <f>M42</f>
        <v>4539.58799</v>
      </c>
      <c r="N41" s="62">
        <f>N42</f>
        <v>14293.382009999999</v>
      </c>
      <c r="O41" s="29"/>
    </row>
    <row r="42" spans="2:23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79">
        <f>K42+L42+M42+N42+O42</f>
        <v>18832.97</v>
      </c>
      <c r="K42" s="79"/>
      <c r="L42" s="79"/>
      <c r="M42" s="79">
        <f>2.82853+179.44768+179.44768+4177.8641</f>
        <v>4539.58799</v>
      </c>
      <c r="N42" s="79">
        <v>14293.382009999999</v>
      </c>
      <c r="O42" s="29"/>
      <c r="Q42" s="4">
        <v>5136.0423200000005</v>
      </c>
      <c r="R42" s="4">
        <f>P42+Q42</f>
        <v>5136.0423200000005</v>
      </c>
    </row>
    <row r="43" spans="2:23" ht="75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79"/>
      <c r="K43" s="79"/>
      <c r="L43" s="79"/>
      <c r="M43" s="79"/>
      <c r="N43" s="78"/>
      <c r="O43" s="29"/>
    </row>
    <row r="44" spans="2:23" ht="36.6" customHeight="1" x14ac:dyDescent="0.3">
      <c r="B44" s="113"/>
      <c r="C44" s="110"/>
      <c r="D44" s="127" t="s">
        <v>53</v>
      </c>
      <c r="E44" s="100">
        <v>2025</v>
      </c>
      <c r="F44" s="100">
        <v>2025</v>
      </c>
      <c r="G44" s="130"/>
      <c r="H44" s="139">
        <f>J44</f>
        <v>55578.139360000001</v>
      </c>
      <c r="I44" s="24" t="s">
        <v>13</v>
      </c>
      <c r="J44" s="76">
        <f>M44+N44</f>
        <v>55578.139360000001</v>
      </c>
      <c r="K44" s="76"/>
      <c r="L44" s="76"/>
      <c r="M44" s="76"/>
      <c r="N44" s="76">
        <f>N46</f>
        <v>55578.139360000001</v>
      </c>
      <c r="O44" s="40"/>
      <c r="P44" s="4">
        <v>42000</v>
      </c>
      <c r="Q44" s="5">
        <f>M44-P44</f>
        <v>-42000</v>
      </c>
      <c r="R44" s="5">
        <v>17236.139459999999</v>
      </c>
    </row>
    <row r="45" spans="2:23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79">
        <f>J46</f>
        <v>55578.139360000001</v>
      </c>
      <c r="K45" s="79"/>
      <c r="L45" s="79"/>
      <c r="M45" s="79"/>
      <c r="N45" s="62">
        <f>N46</f>
        <v>55578.139360000001</v>
      </c>
      <c r="O45" s="39"/>
    </row>
    <row r="46" spans="2:23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79">
        <f>K46+L46+M46+N46+O46</f>
        <v>55578.139360000001</v>
      </c>
      <c r="K46" s="79"/>
      <c r="L46" s="79"/>
      <c r="M46" s="79"/>
      <c r="N46" s="63">
        <f>59236.13946-3658.0001</f>
        <v>55578.139360000001</v>
      </c>
      <c r="O46" s="39"/>
      <c r="P46" s="21">
        <v>59236.139459999991</v>
      </c>
      <c r="Q46" s="4">
        <v>2240.7799999999997</v>
      </c>
      <c r="R46" s="4">
        <f>P46+Q46</f>
        <v>61476.91945999999</v>
      </c>
    </row>
    <row r="47" spans="2:23" ht="87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79"/>
      <c r="K47" s="79"/>
      <c r="L47" s="79"/>
      <c r="M47" s="79"/>
      <c r="N47" s="62"/>
      <c r="O47" s="39"/>
      <c r="P47" s="4" t="s">
        <v>56</v>
      </c>
    </row>
    <row r="48" spans="2:23" ht="29.25" customHeight="1" x14ac:dyDescent="0.3">
      <c r="B48" s="113"/>
      <c r="C48" s="110"/>
      <c r="D48" s="127" t="s">
        <v>54</v>
      </c>
      <c r="E48" s="100">
        <v>2024</v>
      </c>
      <c r="F48" s="100">
        <v>2025</v>
      </c>
      <c r="G48" s="130"/>
      <c r="H48" s="124">
        <f>J48</f>
        <v>22623.470099999999</v>
      </c>
      <c r="I48" s="24" t="s">
        <v>13</v>
      </c>
      <c r="J48" s="76">
        <f>K48+L48+M48+N48+O48</f>
        <v>22623.470099999999</v>
      </c>
      <c r="K48" s="76"/>
      <c r="L48" s="76"/>
      <c r="M48" s="76">
        <f>M50</f>
        <v>4462.1534099999999</v>
      </c>
      <c r="N48" s="76">
        <f>N50</f>
        <v>18161.31669</v>
      </c>
      <c r="O48" s="43"/>
      <c r="P48" s="21">
        <v>38775.963000000003</v>
      </c>
      <c r="Q48" s="5">
        <f>P48-M48</f>
        <v>34313.809590000004</v>
      </c>
      <c r="W48" s="41">
        <f>18965.47-14043.1202</f>
        <v>4922.3498000000018</v>
      </c>
    </row>
    <row r="49" spans="2:25" ht="31.15" customHeight="1" x14ac:dyDescent="0.25">
      <c r="B49" s="113"/>
      <c r="C49" s="110"/>
      <c r="D49" s="128"/>
      <c r="E49" s="101"/>
      <c r="F49" s="101"/>
      <c r="G49" s="131"/>
      <c r="H49" s="125"/>
      <c r="I49" s="27" t="s">
        <v>14</v>
      </c>
      <c r="J49" s="79">
        <f>J50</f>
        <v>22623.470099999999</v>
      </c>
      <c r="K49" s="79"/>
      <c r="L49" s="79"/>
      <c r="M49" s="79">
        <f>M50</f>
        <v>4462.1534099999999</v>
      </c>
      <c r="N49" s="79">
        <f>N50</f>
        <v>18161.31669</v>
      </c>
      <c r="O49" s="34"/>
    </row>
    <row r="50" spans="2:25" ht="105" customHeight="1" x14ac:dyDescent="0.25">
      <c r="B50" s="113"/>
      <c r="C50" s="110"/>
      <c r="D50" s="128"/>
      <c r="E50" s="101"/>
      <c r="F50" s="101"/>
      <c r="G50" s="131"/>
      <c r="H50" s="125"/>
      <c r="I50" s="27" t="s">
        <v>65</v>
      </c>
      <c r="J50" s="79">
        <f>K50+L50+M50+N50+O50</f>
        <v>22623.470099999999</v>
      </c>
      <c r="K50" s="79"/>
      <c r="L50" s="79"/>
      <c r="M50" s="79">
        <f>2.82856+175.99199+175.992+4107.34086</f>
        <v>4462.1534099999999</v>
      </c>
      <c r="N50" s="79">
        <v>18161.31669</v>
      </c>
      <c r="O50" s="34"/>
      <c r="P50" s="4">
        <v>881.80781999999999</v>
      </c>
    </row>
    <row r="51" spans="2:25" ht="66" customHeight="1" x14ac:dyDescent="0.25">
      <c r="B51" s="113"/>
      <c r="C51" s="110"/>
      <c r="D51" s="129"/>
      <c r="E51" s="102"/>
      <c r="F51" s="102"/>
      <c r="G51" s="132"/>
      <c r="H51" s="126"/>
      <c r="I51" s="27" t="s">
        <v>15</v>
      </c>
      <c r="J51" s="79"/>
      <c r="K51" s="79"/>
      <c r="L51" s="79"/>
      <c r="M51" s="79"/>
      <c r="N51" s="79"/>
      <c r="O51" s="34"/>
    </row>
    <row r="52" spans="2:25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4" t="s">
        <v>13</v>
      </c>
      <c r="J52" s="76">
        <f>K52+L52+M52+N52+O52</f>
        <v>38896.098880000005</v>
      </c>
      <c r="K52" s="76">
        <v>20000</v>
      </c>
      <c r="L52" s="76">
        <v>18896.098880000001</v>
      </c>
      <c r="M52" s="76"/>
      <c r="N52" s="75"/>
      <c r="O52" s="31"/>
      <c r="P52" s="5"/>
    </row>
    <row r="53" spans="2:25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79">
        <f>J54</f>
        <v>38896.098880000005</v>
      </c>
      <c r="K53" s="79">
        <f>K54</f>
        <v>20000</v>
      </c>
      <c r="L53" s="79">
        <f>L54</f>
        <v>18896.098880000001</v>
      </c>
      <c r="M53" s="76"/>
      <c r="N53" s="75"/>
      <c r="O53" s="31"/>
    </row>
    <row r="54" spans="2:25" ht="65.45" customHeight="1" x14ac:dyDescent="0.25">
      <c r="B54" s="113"/>
      <c r="C54" s="110"/>
      <c r="D54" s="122"/>
      <c r="E54" s="101"/>
      <c r="F54" s="101"/>
      <c r="G54" s="119"/>
      <c r="H54" s="125"/>
      <c r="I54" s="81" t="s">
        <v>65</v>
      </c>
      <c r="J54" s="79">
        <f>K54+L54+M54+N54+O54</f>
        <v>38896.098880000005</v>
      </c>
      <c r="K54" s="79">
        <v>20000</v>
      </c>
      <c r="L54" s="79">
        <v>18896.098880000001</v>
      </c>
      <c r="M54" s="76"/>
      <c r="N54" s="75"/>
      <c r="O54" s="31"/>
      <c r="P54" s="5"/>
    </row>
    <row r="55" spans="2:25" ht="49.15" customHeight="1" x14ac:dyDescent="0.25">
      <c r="B55" s="114"/>
      <c r="C55" s="111"/>
      <c r="D55" s="123"/>
      <c r="E55" s="102"/>
      <c r="F55" s="102"/>
      <c r="G55" s="120"/>
      <c r="H55" s="126"/>
      <c r="I55" s="81" t="s">
        <v>15</v>
      </c>
      <c r="J55" s="79"/>
      <c r="K55" s="79"/>
      <c r="L55" s="79"/>
      <c r="M55" s="76"/>
      <c r="N55" s="75"/>
      <c r="O55" s="31"/>
      <c r="P55" s="5"/>
    </row>
    <row r="56" spans="2:25" ht="40.9" customHeight="1" x14ac:dyDescent="0.25">
      <c r="B56" s="112">
        <v>2</v>
      </c>
      <c r="C56" s="143" t="s">
        <v>83</v>
      </c>
      <c r="D56" s="121" t="s">
        <v>81</v>
      </c>
      <c r="E56" s="100" t="s">
        <v>84</v>
      </c>
      <c r="F56" s="100">
        <v>2026</v>
      </c>
      <c r="G56" s="118"/>
      <c r="H56" s="124">
        <v>447032</v>
      </c>
      <c r="I56" s="82" t="s">
        <v>13</v>
      </c>
      <c r="J56" s="84">
        <f>J58+J59</f>
        <v>447032</v>
      </c>
      <c r="K56" s="84"/>
      <c r="L56" s="84"/>
      <c r="M56" s="84"/>
      <c r="N56" s="84">
        <f>N58</f>
        <v>290000</v>
      </c>
      <c r="O56" s="84">
        <f>O58</f>
        <v>157032</v>
      </c>
      <c r="P56" s="5"/>
    </row>
    <row r="57" spans="2:25" ht="57.6" customHeight="1" x14ac:dyDescent="0.25">
      <c r="B57" s="113"/>
      <c r="C57" s="144"/>
      <c r="D57" s="122"/>
      <c r="E57" s="101"/>
      <c r="F57" s="101"/>
      <c r="G57" s="119"/>
      <c r="H57" s="125"/>
      <c r="I57" s="85" t="s">
        <v>14</v>
      </c>
      <c r="J57" s="87">
        <f>J58</f>
        <v>447032</v>
      </c>
      <c r="K57" s="87"/>
      <c r="L57" s="87"/>
      <c r="M57" s="84"/>
      <c r="N57" s="87">
        <f>N58</f>
        <v>290000</v>
      </c>
      <c r="O57" s="87">
        <v>157032</v>
      </c>
      <c r="P57" s="5"/>
    </row>
    <row r="58" spans="2:25" ht="83.45" customHeight="1" x14ac:dyDescent="0.25">
      <c r="B58" s="113"/>
      <c r="C58" s="144"/>
      <c r="D58" s="122"/>
      <c r="E58" s="101"/>
      <c r="F58" s="101"/>
      <c r="G58" s="119"/>
      <c r="H58" s="125"/>
      <c r="I58" s="88" t="s">
        <v>65</v>
      </c>
      <c r="J58" s="87">
        <f>K58+L58+M58+N58+O58</f>
        <v>447032</v>
      </c>
      <c r="K58" s="87"/>
      <c r="L58" s="87"/>
      <c r="M58" s="87"/>
      <c r="N58" s="87">
        <f>N62</f>
        <v>290000</v>
      </c>
      <c r="O58" s="87">
        <v>157032</v>
      </c>
      <c r="P58" s="5"/>
      <c r="W58" s="44">
        <f>H56-M58</f>
        <v>447032</v>
      </c>
    </row>
    <row r="59" spans="2:25" ht="51" customHeight="1" x14ac:dyDescent="0.25">
      <c r="B59" s="113"/>
      <c r="C59" s="144"/>
      <c r="D59" s="123"/>
      <c r="E59" s="102"/>
      <c r="F59" s="102"/>
      <c r="G59" s="120"/>
      <c r="H59" s="126"/>
      <c r="I59" s="88" t="s">
        <v>15</v>
      </c>
      <c r="J59" s="87"/>
      <c r="K59" s="84"/>
      <c r="L59" s="84"/>
      <c r="M59" s="84"/>
      <c r="N59" s="83"/>
      <c r="O59" s="87"/>
      <c r="P59" s="5"/>
      <c r="W59" s="73">
        <v>447032</v>
      </c>
    </row>
    <row r="60" spans="2:25" ht="57.6" customHeight="1" x14ac:dyDescent="0.25">
      <c r="B60" s="113"/>
      <c r="C60" s="144"/>
      <c r="D60" s="144" t="s">
        <v>85</v>
      </c>
      <c r="E60" s="100" t="s">
        <v>84</v>
      </c>
      <c r="F60" s="100">
        <v>2026</v>
      </c>
      <c r="G60" s="118"/>
      <c r="H60" s="146">
        <v>290000</v>
      </c>
      <c r="I60" s="82" t="s">
        <v>13</v>
      </c>
      <c r="J60" s="84">
        <f>J62+J63</f>
        <v>290000</v>
      </c>
      <c r="K60" s="84"/>
      <c r="L60" s="84"/>
      <c r="M60" s="84"/>
      <c r="N60" s="84">
        <f>N62</f>
        <v>290000</v>
      </c>
      <c r="O60" s="84"/>
      <c r="P60" s="5"/>
    </row>
    <row r="61" spans="2:25" ht="52.9" customHeight="1" x14ac:dyDescent="0.25">
      <c r="B61" s="113"/>
      <c r="C61" s="144"/>
      <c r="D61" s="144"/>
      <c r="E61" s="101"/>
      <c r="F61" s="101"/>
      <c r="G61" s="119"/>
      <c r="H61" s="147"/>
      <c r="I61" s="85" t="s">
        <v>14</v>
      </c>
      <c r="J61" s="87">
        <f>J62</f>
        <v>290000</v>
      </c>
      <c r="K61" s="87"/>
      <c r="L61" s="87"/>
      <c r="M61" s="84"/>
      <c r="N61" s="87">
        <f>N62</f>
        <v>290000</v>
      </c>
      <c r="O61" s="83"/>
      <c r="P61" s="5"/>
      <c r="W61" s="1">
        <f>447032-6619.61</f>
        <v>440412.39</v>
      </c>
    </row>
    <row r="62" spans="2:25" ht="69" customHeight="1" x14ac:dyDescent="0.25">
      <c r="B62" s="113"/>
      <c r="C62" s="144"/>
      <c r="D62" s="144"/>
      <c r="E62" s="101"/>
      <c r="F62" s="101"/>
      <c r="G62" s="119"/>
      <c r="H62" s="147"/>
      <c r="I62" s="88" t="s">
        <v>65</v>
      </c>
      <c r="J62" s="87">
        <f>K62+L62+M62+N62+O62</f>
        <v>290000</v>
      </c>
      <c r="K62" s="87"/>
      <c r="L62" s="87"/>
      <c r="M62" s="87"/>
      <c r="N62" s="87">
        <v>290000</v>
      </c>
      <c r="O62" s="86"/>
      <c r="P62" s="5"/>
      <c r="W62" s="45">
        <f>J62-N62</f>
        <v>0</v>
      </c>
      <c r="X62" s="141">
        <f>447032-H60</f>
        <v>157032</v>
      </c>
      <c r="Y62" s="142"/>
    </row>
    <row r="63" spans="2:25" ht="47.45" customHeight="1" x14ac:dyDescent="0.25">
      <c r="B63" s="113"/>
      <c r="C63" s="144"/>
      <c r="D63" s="145"/>
      <c r="E63" s="102"/>
      <c r="F63" s="102"/>
      <c r="G63" s="120"/>
      <c r="H63" s="148"/>
      <c r="I63" s="88" t="s">
        <v>15</v>
      </c>
      <c r="J63" s="87"/>
      <c r="K63" s="84"/>
      <c r="L63" s="84"/>
      <c r="M63" s="84"/>
      <c r="N63" s="83"/>
      <c r="O63" s="87"/>
      <c r="P63" s="4" t="s">
        <v>26</v>
      </c>
    </row>
    <row r="64" spans="2:25" ht="60.6" customHeight="1" x14ac:dyDescent="0.25">
      <c r="B64" s="113"/>
      <c r="C64" s="144"/>
      <c r="D64" s="143" t="s">
        <v>86</v>
      </c>
      <c r="E64" s="100" t="s">
        <v>84</v>
      </c>
      <c r="F64" s="100">
        <v>2026</v>
      </c>
      <c r="G64" s="118"/>
      <c r="H64" s="146">
        <v>157032</v>
      </c>
      <c r="I64" s="82" t="s">
        <v>13</v>
      </c>
      <c r="J64" s="84">
        <f>J66+J67</f>
        <v>157032</v>
      </c>
      <c r="K64" s="84"/>
      <c r="L64" s="84"/>
      <c r="M64" s="84"/>
      <c r="N64" s="84"/>
      <c r="O64" s="84">
        <f>O66</f>
        <v>157032</v>
      </c>
    </row>
    <row r="65" spans="2:15" ht="61.9" customHeight="1" x14ac:dyDescent="0.25">
      <c r="B65" s="113"/>
      <c r="C65" s="144"/>
      <c r="D65" s="144"/>
      <c r="E65" s="101"/>
      <c r="F65" s="101"/>
      <c r="G65" s="119"/>
      <c r="H65" s="147"/>
      <c r="I65" s="85" t="s">
        <v>14</v>
      </c>
      <c r="J65" s="87">
        <f>J66</f>
        <v>157032</v>
      </c>
      <c r="K65" s="87"/>
      <c r="L65" s="87"/>
      <c r="M65" s="84"/>
      <c r="N65" s="87"/>
      <c r="O65" s="87">
        <f>O66</f>
        <v>157032</v>
      </c>
    </row>
    <row r="66" spans="2:15" ht="59.45" customHeight="1" x14ac:dyDescent="0.25">
      <c r="B66" s="113"/>
      <c r="C66" s="144"/>
      <c r="D66" s="144"/>
      <c r="E66" s="101"/>
      <c r="F66" s="101"/>
      <c r="G66" s="119"/>
      <c r="H66" s="147"/>
      <c r="I66" s="88" t="s">
        <v>65</v>
      </c>
      <c r="J66" s="87">
        <f>K66+L66+M66+N66+O66</f>
        <v>157032</v>
      </c>
      <c r="K66" s="87"/>
      <c r="L66" s="87"/>
      <c r="M66" s="87"/>
      <c r="N66" s="87"/>
      <c r="O66" s="87">
        <v>157032</v>
      </c>
    </row>
    <row r="67" spans="2:15" ht="58.15" customHeight="1" x14ac:dyDescent="0.25">
      <c r="B67" s="114"/>
      <c r="C67" s="145"/>
      <c r="D67" s="145"/>
      <c r="E67" s="102"/>
      <c r="F67" s="102"/>
      <c r="G67" s="120"/>
      <c r="H67" s="148"/>
      <c r="I67" s="88" t="s">
        <v>15</v>
      </c>
      <c r="J67" s="87"/>
      <c r="K67" s="84"/>
      <c r="L67" s="84"/>
      <c r="M67" s="84"/>
      <c r="N67" s="83"/>
      <c r="O67" s="87"/>
    </row>
    <row r="68" spans="2:15" ht="90.6" customHeight="1" x14ac:dyDescent="0.25">
      <c r="B68" s="95" t="s">
        <v>16</v>
      </c>
      <c r="C68" s="95"/>
      <c r="D68" s="95"/>
      <c r="E68" s="95"/>
      <c r="F68" s="73"/>
      <c r="G68" s="73"/>
      <c r="H68" s="73"/>
      <c r="I68" s="73"/>
      <c r="J68" s="73"/>
      <c r="K68" s="73"/>
      <c r="L68" s="73"/>
      <c r="M68" s="91" t="s">
        <v>17</v>
      </c>
      <c r="N68" s="91"/>
      <c r="O68" s="91"/>
    </row>
  </sheetData>
  <mergeCells count="83">
    <mergeCell ref="H60:H63"/>
    <mergeCell ref="H64:H67"/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D32:D35"/>
    <mergeCell ref="E32:E35"/>
    <mergeCell ref="F32:F35"/>
    <mergeCell ref="G32:G35"/>
    <mergeCell ref="H32:H35"/>
    <mergeCell ref="D28:D31"/>
    <mergeCell ref="E28:E31"/>
    <mergeCell ref="F28:F31"/>
    <mergeCell ref="G28:G31"/>
    <mergeCell ref="H28:H31"/>
    <mergeCell ref="D40:D43"/>
    <mergeCell ref="E40:E43"/>
    <mergeCell ref="F40:F43"/>
    <mergeCell ref="G40:G43"/>
    <mergeCell ref="H40:H43"/>
    <mergeCell ref="D36:D39"/>
    <mergeCell ref="E36:E39"/>
    <mergeCell ref="F36:F39"/>
    <mergeCell ref="G36:G39"/>
    <mergeCell ref="H36:H39"/>
    <mergeCell ref="G44:G47"/>
    <mergeCell ref="H44:H47"/>
    <mergeCell ref="D48:D51"/>
    <mergeCell ref="E48:E51"/>
    <mergeCell ref="F48:F51"/>
    <mergeCell ref="G48:G51"/>
    <mergeCell ref="H48:H51"/>
    <mergeCell ref="F60:F63"/>
    <mergeCell ref="D56:D59"/>
    <mergeCell ref="E56:E59"/>
    <mergeCell ref="F56:F59"/>
    <mergeCell ref="D44:D47"/>
    <mergeCell ref="E44:E47"/>
    <mergeCell ref="F44:F47"/>
    <mergeCell ref="D52:D55"/>
    <mergeCell ref="E52:E55"/>
    <mergeCell ref="F52:F55"/>
    <mergeCell ref="G60:G63"/>
    <mergeCell ref="G52:G55"/>
    <mergeCell ref="H52:H55"/>
    <mergeCell ref="X62:Y62"/>
    <mergeCell ref="B68:E68"/>
    <mergeCell ref="M68:O68"/>
    <mergeCell ref="C56:C67"/>
    <mergeCell ref="D64:D67"/>
    <mergeCell ref="E64:E67"/>
    <mergeCell ref="F64:F67"/>
    <mergeCell ref="G64:G67"/>
    <mergeCell ref="B56:B67"/>
    <mergeCell ref="G56:G59"/>
    <mergeCell ref="H56:H59"/>
    <mergeCell ref="D60:D63"/>
    <mergeCell ref="E60:E63"/>
  </mergeCells>
  <printOptions gridLines="1"/>
  <pageMargins left="0.43307086614173229" right="0.43307086614173229" top="0.74803149606299213" bottom="0.35433070866141736" header="0.31496062992125984" footer="0.31496062992125984"/>
  <pageSetup paperSize="9" scale="41" fitToHeight="0" orientation="landscape" r:id="rId1"/>
  <headerFooter>
    <oddHeader>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64"/>
  <sheetViews>
    <sheetView view="pageBreakPreview" zoomScale="60" zoomScaleNormal="8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K7" sqref="K7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17.2851562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17.85546875" style="1" customWidth="1"/>
    <col min="15" max="15" width="13.7109375" style="1" customWidth="1"/>
    <col min="16" max="22" width="8" style="4" hidden="1" customWidth="1"/>
    <col min="23" max="16384" width="9.140625" style="1"/>
  </cols>
  <sheetData>
    <row r="1" spans="2:17" ht="145.9" hidden="1" customHeight="1" outlineLevel="1" x14ac:dyDescent="0.25">
      <c r="B1" s="2"/>
      <c r="M1" s="103" t="s">
        <v>59</v>
      </c>
      <c r="N1" s="103"/>
      <c r="O1" s="103"/>
    </row>
    <row r="2" spans="2:17" ht="42" hidden="1" customHeight="1" outlineLevel="1" x14ac:dyDescent="0.3">
      <c r="B2" s="104" t="s">
        <v>40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17" ht="195" customHeight="1" collapsed="1" x14ac:dyDescent="0.25">
      <c r="B3" s="22" t="s">
        <v>19</v>
      </c>
      <c r="C3" s="22" t="s">
        <v>0</v>
      </c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  <c r="M3" s="22" t="s">
        <v>10</v>
      </c>
      <c r="N3" s="22" t="s">
        <v>11</v>
      </c>
      <c r="O3" s="22" t="s">
        <v>12</v>
      </c>
    </row>
    <row r="4" spans="2:17" ht="18.75" x14ac:dyDescent="0.25"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</row>
    <row r="5" spans="2:17" ht="37.15" customHeight="1" x14ac:dyDescent="0.3">
      <c r="B5" s="112">
        <v>1</v>
      </c>
      <c r="C5" s="109" t="s">
        <v>60</v>
      </c>
      <c r="D5" s="36" t="s">
        <v>61</v>
      </c>
      <c r="E5" s="118" t="s">
        <v>62</v>
      </c>
      <c r="F5" s="118">
        <v>2025</v>
      </c>
      <c r="G5" s="133"/>
      <c r="H5" s="136">
        <f>J5</f>
        <v>55644.318880000006</v>
      </c>
      <c r="I5" s="24" t="s">
        <v>13</v>
      </c>
      <c r="J5" s="25">
        <f>K5+L5+M5+N5+O5</f>
        <v>55644.318880000006</v>
      </c>
      <c r="K5" s="25">
        <f>K7</f>
        <v>20000</v>
      </c>
      <c r="L5" s="25">
        <f>L7</f>
        <v>18896.098880000001</v>
      </c>
      <c r="M5" s="25">
        <f>M7</f>
        <v>16748.22</v>
      </c>
      <c r="N5" s="26"/>
      <c r="O5" s="26"/>
      <c r="P5" s="5"/>
    </row>
    <row r="6" spans="2:17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25"/>
      <c r="K6" s="25"/>
      <c r="L6" s="25"/>
      <c r="M6" s="25"/>
      <c r="N6" s="26"/>
      <c r="O6" s="26"/>
    </row>
    <row r="7" spans="2:17" ht="168" customHeight="1" x14ac:dyDescent="0.3">
      <c r="B7" s="113"/>
      <c r="C7" s="110"/>
      <c r="D7" s="37"/>
      <c r="E7" s="119"/>
      <c r="F7" s="119"/>
      <c r="G7" s="134"/>
      <c r="H7" s="137"/>
      <c r="I7" s="24" t="s">
        <v>63</v>
      </c>
      <c r="J7" s="25">
        <f>K7+L7+M7</f>
        <v>55644.318880000006</v>
      </c>
      <c r="K7" s="25">
        <f>K52</f>
        <v>20000</v>
      </c>
      <c r="L7" s="25">
        <f>L9+L32+L52</f>
        <v>18896.098880000001</v>
      </c>
      <c r="M7" s="25">
        <f>M9+M32+M52</f>
        <v>16748.22</v>
      </c>
      <c r="N7" s="26"/>
      <c r="O7" s="26"/>
      <c r="P7" s="5">
        <f>P5-179846</f>
        <v>-179846</v>
      </c>
      <c r="Q7" s="4">
        <v>881.79413999999997</v>
      </c>
    </row>
    <row r="8" spans="2:17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25"/>
      <c r="K8" s="25"/>
      <c r="L8" s="25"/>
      <c r="M8" s="25"/>
      <c r="N8" s="26"/>
      <c r="O8" s="26"/>
    </row>
    <row r="9" spans="2:17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25"/>
      <c r="K9" s="25"/>
      <c r="L9" s="25"/>
      <c r="M9" s="25"/>
      <c r="N9" s="26"/>
      <c r="O9" s="26"/>
      <c r="P9" s="4">
        <f>J9/2</f>
        <v>0</v>
      </c>
      <c r="Q9" s="5">
        <f>L9-P9</f>
        <v>0</v>
      </c>
    </row>
    <row r="10" spans="2:17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25"/>
      <c r="K10" s="25"/>
      <c r="L10" s="25"/>
      <c r="M10" s="25"/>
      <c r="N10" s="26"/>
      <c r="O10" s="26"/>
    </row>
    <row r="11" spans="2:17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25"/>
      <c r="K11" s="25"/>
      <c r="L11" s="25"/>
      <c r="M11" s="25"/>
      <c r="N11" s="26"/>
      <c r="O11" s="26"/>
      <c r="Q11" s="5">
        <v>896.33627999999999</v>
      </c>
    </row>
    <row r="12" spans="2:17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7" t="s">
        <v>13</v>
      </c>
      <c r="J12" s="28">
        <f>K12+L12+M12+N12+O12</f>
        <v>4787.72498</v>
      </c>
      <c r="K12" s="28"/>
      <c r="L12" s="28">
        <v>2393.86249</v>
      </c>
      <c r="M12" s="28">
        <v>2393.86249</v>
      </c>
      <c r="N12" s="29"/>
      <c r="O12" s="29"/>
    </row>
    <row r="13" spans="2:17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28"/>
      <c r="K13" s="28"/>
      <c r="L13" s="28"/>
      <c r="M13" s="28"/>
      <c r="N13" s="29"/>
      <c r="O13" s="29"/>
    </row>
    <row r="14" spans="2:17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28">
        <f>K14+L14+M14+N14+O14</f>
        <v>4787.72498</v>
      </c>
      <c r="K14" s="28"/>
      <c r="L14" s="28">
        <v>2393.86249</v>
      </c>
      <c r="M14" s="28">
        <v>2393.86249</v>
      </c>
      <c r="N14" s="29"/>
      <c r="O14" s="29"/>
      <c r="P14" s="4" t="s">
        <v>55</v>
      </c>
    </row>
    <row r="15" spans="2:17" ht="36.6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28"/>
      <c r="K15" s="28"/>
      <c r="L15" s="28"/>
      <c r="M15" s="28"/>
      <c r="N15" s="29"/>
      <c r="O15" s="29"/>
    </row>
    <row r="16" spans="2:17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7" t="s">
        <v>13</v>
      </c>
      <c r="J16" s="28">
        <f>K16+L16+M16+N16+O16</f>
        <v>1792.67256</v>
      </c>
      <c r="K16" s="28"/>
      <c r="L16" s="28">
        <v>896.33627999999999</v>
      </c>
      <c r="M16" s="28">
        <v>896.33627999999999</v>
      </c>
      <c r="N16" s="29"/>
      <c r="O16" s="29"/>
      <c r="P16" s="4" t="s">
        <v>55</v>
      </c>
    </row>
    <row r="17" spans="2:20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28"/>
      <c r="K17" s="28"/>
      <c r="L17" s="28"/>
      <c r="M17" s="28"/>
      <c r="N17" s="29"/>
      <c r="O17" s="29"/>
    </row>
    <row r="18" spans="2:20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28">
        <f>K18+L18+M18+N18+O18</f>
        <v>1792.67256</v>
      </c>
      <c r="K18" s="28"/>
      <c r="L18" s="30">
        <v>896.33627999999999</v>
      </c>
      <c r="M18" s="28">
        <v>896.33627999999999</v>
      </c>
      <c r="N18" s="29"/>
      <c r="O18" s="29"/>
      <c r="Q18" s="5"/>
    </row>
    <row r="19" spans="2:20" ht="39.6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28"/>
      <c r="K19" s="28"/>
      <c r="L19" s="28"/>
      <c r="M19" s="28"/>
      <c r="N19" s="29"/>
      <c r="O19" s="29"/>
    </row>
    <row r="20" spans="2:20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v>4997.6270599999998</v>
      </c>
      <c r="I20" s="27" t="s">
        <v>13</v>
      </c>
      <c r="J20" s="28">
        <f>K20+L20+M20+N20+O20</f>
        <v>4997.6270599999998</v>
      </c>
      <c r="K20" s="28"/>
      <c r="L20" s="28">
        <v>2498.8135299999999</v>
      </c>
      <c r="M20" s="28">
        <v>2498.8135299999999</v>
      </c>
      <c r="N20" s="29"/>
      <c r="O20" s="29"/>
      <c r="P20" s="4">
        <f>J20/2</f>
        <v>2498.8135299999999</v>
      </c>
    </row>
    <row r="21" spans="2:20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28"/>
      <c r="K21" s="28"/>
      <c r="L21" s="28"/>
      <c r="M21" s="28"/>
      <c r="N21" s="29"/>
      <c r="O21" s="29"/>
    </row>
    <row r="22" spans="2:20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28">
        <f>K22+L22+M22+N22+O22</f>
        <v>4997.6270599999998</v>
      </c>
      <c r="K22" s="28"/>
      <c r="L22" s="28">
        <v>2498.8135299999999</v>
      </c>
      <c r="M22" s="28">
        <v>2498.8135299999999</v>
      </c>
      <c r="N22" s="29"/>
      <c r="O22" s="29"/>
      <c r="Q22" s="5"/>
    </row>
    <row r="23" spans="2:20" ht="37.9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28"/>
      <c r="K23" s="28"/>
      <c r="L23" s="28"/>
      <c r="M23" s="28"/>
      <c r="N23" s="29"/>
      <c r="O23" s="29"/>
    </row>
    <row r="24" spans="2:20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v>3346.5096199999998</v>
      </c>
      <c r="I24" s="27" t="s">
        <v>13</v>
      </c>
      <c r="J24" s="28">
        <f>K24+L24+M24+N24+O24</f>
        <v>3346.5096199999998</v>
      </c>
      <c r="K24" s="28"/>
      <c r="L24" s="28">
        <v>1673.2548099999999</v>
      </c>
      <c r="M24" s="28">
        <v>1673.2548099999999</v>
      </c>
      <c r="N24" s="29"/>
      <c r="O24" s="29"/>
      <c r="P24" s="4">
        <f>J24/2</f>
        <v>1673.2548099999999</v>
      </c>
    </row>
    <row r="25" spans="2:20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28"/>
      <c r="K25" s="28"/>
      <c r="L25" s="28"/>
      <c r="M25" s="28"/>
      <c r="N25" s="29"/>
      <c r="O25" s="29"/>
    </row>
    <row r="26" spans="2:20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28">
        <f>K26+L26+M26+N26+O26</f>
        <v>3346.5096199999998</v>
      </c>
      <c r="K26" s="28"/>
      <c r="L26" s="28">
        <v>1673.2548099999999</v>
      </c>
      <c r="M26" s="28">
        <v>1673.2548099999999</v>
      </c>
      <c r="N26" s="29"/>
      <c r="O26" s="29"/>
      <c r="P26" s="6">
        <v>1521.0660399999999</v>
      </c>
      <c r="Q26" s="4">
        <v>1825.4435799999999</v>
      </c>
    </row>
    <row r="27" spans="2:20" ht="30.6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28"/>
      <c r="K27" s="28"/>
      <c r="L27" s="28"/>
      <c r="M27" s="28"/>
      <c r="N27" s="29"/>
      <c r="O27" s="29"/>
      <c r="P27" s="5">
        <f>H24-P26</f>
        <v>1825.4435799999999</v>
      </c>
    </row>
    <row r="28" spans="2:20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v>4483.3474399999996</v>
      </c>
      <c r="I28" s="27" t="s">
        <v>13</v>
      </c>
      <c r="J28" s="28">
        <f>K28+L28+M28+N28+O28</f>
        <v>4483.3474399999996</v>
      </c>
      <c r="K28" s="28"/>
      <c r="L28" s="28">
        <v>2241.6737199999998</v>
      </c>
      <c r="M28" s="28">
        <v>2241.6737199999998</v>
      </c>
      <c r="N28" s="29"/>
      <c r="O28" s="29"/>
      <c r="P28" s="4">
        <f>J28/2</f>
        <v>2241.6737199999998</v>
      </c>
    </row>
    <row r="29" spans="2:20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28"/>
      <c r="K29" s="28"/>
      <c r="L29" s="28"/>
      <c r="M29" s="28"/>
      <c r="N29" s="29"/>
      <c r="O29" s="29"/>
    </row>
    <row r="30" spans="2:20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28">
        <f>K30+L30+M30+N30+O30</f>
        <v>4483.3474399999996</v>
      </c>
      <c r="K30" s="28"/>
      <c r="L30" s="28">
        <v>2241.6737199999998</v>
      </c>
      <c r="M30" s="28">
        <v>2241.6737199999998</v>
      </c>
      <c r="N30" s="29"/>
      <c r="O30" s="29"/>
    </row>
    <row r="31" spans="2:20" ht="32.450000000000003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28"/>
      <c r="K31" s="28"/>
      <c r="L31" s="28"/>
      <c r="M31" s="28"/>
      <c r="N31" s="29"/>
      <c r="O31" s="29"/>
    </row>
    <row r="32" spans="2:20" ht="30.75" customHeight="1" x14ac:dyDescent="0.3">
      <c r="B32" s="113"/>
      <c r="C32" s="110"/>
      <c r="D32" s="127" t="s">
        <v>66</v>
      </c>
      <c r="E32" s="100" t="s">
        <v>67</v>
      </c>
      <c r="F32" s="100">
        <v>2025</v>
      </c>
      <c r="G32" s="130"/>
      <c r="H32" s="124">
        <f>J32</f>
        <v>16748.22</v>
      </c>
      <c r="I32" s="27" t="s">
        <v>13</v>
      </c>
      <c r="J32" s="28">
        <f>K32+L32+M32+N32+O32</f>
        <v>16748.22</v>
      </c>
      <c r="K32" s="28"/>
      <c r="L32" s="28"/>
      <c r="M32" s="28">
        <v>16748.22</v>
      </c>
      <c r="N32" s="29"/>
      <c r="O32" s="29"/>
      <c r="P32" s="5">
        <v>120660.22532</v>
      </c>
      <c r="Q32" s="5">
        <f>M32-P32</f>
        <v>-103912.00532</v>
      </c>
      <c r="R32" s="5" t="e">
        <f>P44+M48+M40+M36+#REF!</f>
        <v>#REF!</v>
      </c>
      <c r="S32" s="5" t="e">
        <f>P32-R32</f>
        <v>#REF!</v>
      </c>
      <c r="T32" s="5">
        <v>38354.34532</v>
      </c>
    </row>
    <row r="33" spans="2:20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28"/>
      <c r="K33" s="28"/>
      <c r="L33" s="28"/>
      <c r="M33" s="28"/>
      <c r="N33" s="29"/>
      <c r="O33" s="29"/>
    </row>
    <row r="34" spans="2:20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28">
        <f>K34+L34+M34+N34+O34</f>
        <v>16748.22</v>
      </c>
      <c r="K34" s="28"/>
      <c r="L34" s="28"/>
      <c r="M34" s="28">
        <v>16748.22</v>
      </c>
      <c r="N34" s="29"/>
      <c r="O34" s="29"/>
      <c r="P34" s="5">
        <f>M34-120660.22532</f>
        <v>-103912.00532</v>
      </c>
      <c r="Q34" s="4">
        <v>881.79413999999804</v>
      </c>
      <c r="S34" s="4">
        <v>16354.34532</v>
      </c>
    </row>
    <row r="35" spans="2:20" ht="43.9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25"/>
      <c r="K35" s="25"/>
      <c r="L35" s="25"/>
      <c r="M35" s="25"/>
      <c r="N35" s="26"/>
      <c r="O35" s="26"/>
      <c r="P35" s="7" t="s">
        <v>56</v>
      </c>
    </row>
    <row r="36" spans="2:20" ht="29.25" customHeight="1" x14ac:dyDescent="0.3">
      <c r="B36" s="113"/>
      <c r="C36" s="110"/>
      <c r="D36" s="127" t="s">
        <v>52</v>
      </c>
      <c r="E36" s="100" t="s">
        <v>68</v>
      </c>
      <c r="F36" s="100">
        <v>2025</v>
      </c>
      <c r="G36" s="130"/>
      <c r="H36" s="124">
        <f>J36</f>
        <v>7759.22</v>
      </c>
      <c r="I36" s="27" t="s">
        <v>13</v>
      </c>
      <c r="J36" s="28">
        <f>K36+L36+M36+N36+O36</f>
        <v>7759.22</v>
      </c>
      <c r="K36" s="28"/>
      <c r="L36" s="28"/>
      <c r="M36" s="28">
        <f>M38</f>
        <v>7759.22</v>
      </c>
      <c r="N36" s="29"/>
      <c r="O36" s="29"/>
      <c r="P36" s="7" t="s">
        <v>56</v>
      </c>
    </row>
    <row r="37" spans="2:20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28"/>
      <c r="K37" s="28"/>
      <c r="L37" s="28"/>
      <c r="M37" s="28"/>
      <c r="N37" s="29"/>
      <c r="O37" s="29"/>
      <c r="P37" s="7"/>
    </row>
    <row r="38" spans="2:20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28">
        <f>M38</f>
        <v>7759.22</v>
      </c>
      <c r="K38" s="28"/>
      <c r="L38" s="28"/>
      <c r="M38" s="28">
        <v>7759.22</v>
      </c>
      <c r="N38" s="29"/>
      <c r="O38" s="29"/>
      <c r="P38" s="13">
        <v>10000</v>
      </c>
      <c r="Q38" s="14">
        <v>7759.22</v>
      </c>
      <c r="R38" s="15">
        <f>P38-Q38</f>
        <v>2240.7799999999997</v>
      </c>
    </row>
    <row r="39" spans="2:20" ht="4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28"/>
      <c r="K39" s="28"/>
      <c r="L39" s="28"/>
      <c r="M39" s="28"/>
      <c r="N39" s="29"/>
      <c r="O39" s="29"/>
      <c r="P39" s="7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0" ht="34.9" customHeight="1" x14ac:dyDescent="0.3">
      <c r="B40" s="113"/>
      <c r="C40" s="110"/>
      <c r="D40" s="127" t="s">
        <v>43</v>
      </c>
      <c r="E40" s="100" t="s">
        <v>68</v>
      </c>
      <c r="F40" s="100">
        <v>2025</v>
      </c>
      <c r="G40" s="130"/>
      <c r="H40" s="124">
        <f>J40</f>
        <v>18832.97</v>
      </c>
      <c r="I40" s="27" t="s">
        <v>13</v>
      </c>
      <c r="J40" s="28">
        <f>K40+L40+M40+N40+O40</f>
        <v>18832.97</v>
      </c>
      <c r="K40" s="28"/>
      <c r="L40" s="28"/>
      <c r="M40" s="28">
        <f>M42</f>
        <v>18832.97</v>
      </c>
      <c r="N40" s="29"/>
      <c r="O40" s="29"/>
      <c r="P40" s="17">
        <v>30000</v>
      </c>
      <c r="Q40" s="18">
        <f>R40-P40</f>
        <v>5136.0423200000005</v>
      </c>
      <c r="R40" s="19">
        <v>35136.04232</v>
      </c>
      <c r="S40" s="11">
        <v>30000</v>
      </c>
      <c r="T40" s="11"/>
    </row>
    <row r="41" spans="2:20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28"/>
      <c r="K41" s="28"/>
      <c r="L41" s="28"/>
      <c r="M41" s="28"/>
      <c r="N41" s="29"/>
      <c r="O41" s="29"/>
    </row>
    <row r="42" spans="2:20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28">
        <f>K42+L42+M42+N42+O42</f>
        <v>18832.97</v>
      </c>
      <c r="K42" s="28"/>
      <c r="L42" s="28"/>
      <c r="M42" s="28">
        <v>18832.97</v>
      </c>
      <c r="N42" s="29"/>
      <c r="O42" s="29"/>
      <c r="Q42" s="4">
        <v>5136.0423200000005</v>
      </c>
      <c r="R42" s="4">
        <f>P42+Q42</f>
        <v>5136.0423200000005</v>
      </c>
    </row>
    <row r="43" spans="2:20" ht="46.9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28"/>
      <c r="K43" s="28"/>
      <c r="L43" s="28"/>
      <c r="M43" s="28"/>
      <c r="N43" s="29"/>
      <c r="O43" s="29"/>
    </row>
    <row r="44" spans="2:20" ht="36.6" customHeight="1" x14ac:dyDescent="0.3">
      <c r="B44" s="113"/>
      <c r="C44" s="110"/>
      <c r="D44" s="127" t="s">
        <v>53</v>
      </c>
      <c r="E44" s="100" t="s">
        <v>69</v>
      </c>
      <c r="F44" s="100">
        <v>2024</v>
      </c>
      <c r="G44" s="130"/>
      <c r="H44" s="124">
        <f>J44</f>
        <v>59236.139459999999</v>
      </c>
      <c r="I44" s="27" t="s">
        <v>13</v>
      </c>
      <c r="J44" s="28">
        <f>K44+L44+M44+N44+O44</f>
        <v>59236.139459999999</v>
      </c>
      <c r="K44" s="28"/>
      <c r="L44" s="28"/>
      <c r="M44" s="28">
        <v>59236.139459999999</v>
      </c>
      <c r="N44" s="29"/>
      <c r="O44" s="29"/>
      <c r="P44" s="4">
        <v>42000</v>
      </c>
      <c r="Q44" s="5">
        <f>M44-P44</f>
        <v>17236.139459999999</v>
      </c>
      <c r="R44" s="5">
        <v>17236.139459999999</v>
      </c>
    </row>
    <row r="45" spans="2:20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28"/>
      <c r="K45" s="28"/>
      <c r="L45" s="28"/>
      <c r="M45" s="28"/>
      <c r="N45" s="29"/>
      <c r="O45" s="29"/>
    </row>
    <row r="46" spans="2:20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28">
        <f>K46+L46+M46+N46+O46</f>
        <v>59236.139459999999</v>
      </c>
      <c r="K46" s="28"/>
      <c r="L46" s="28"/>
      <c r="M46" s="28">
        <v>59236.139459999999</v>
      </c>
      <c r="N46" s="29"/>
      <c r="O46" s="29"/>
      <c r="P46" s="20">
        <v>59236.139459999991</v>
      </c>
      <c r="Q46" s="4">
        <v>2240.7799999999997</v>
      </c>
      <c r="R46" s="4">
        <f>P46+Q46</f>
        <v>61476.91945999999</v>
      </c>
    </row>
    <row r="47" spans="2:20" ht="31.9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28"/>
      <c r="K47" s="28"/>
      <c r="L47" s="28"/>
      <c r="M47" s="28"/>
      <c r="N47" s="29"/>
      <c r="O47" s="29"/>
      <c r="P47" s="4" t="s">
        <v>56</v>
      </c>
    </row>
    <row r="48" spans="2:20" ht="29.25" customHeight="1" x14ac:dyDescent="0.3">
      <c r="B48" s="113"/>
      <c r="C48" s="110"/>
      <c r="D48" s="127" t="s">
        <v>54</v>
      </c>
      <c r="E48" s="100" t="s">
        <v>68</v>
      </c>
      <c r="F48" s="100">
        <v>2025</v>
      </c>
      <c r="G48" s="130"/>
      <c r="H48" s="124">
        <f>J48</f>
        <v>18965.47</v>
      </c>
      <c r="I48" s="27" t="s">
        <v>13</v>
      </c>
      <c r="J48" s="28">
        <f>K48+L48+M48+N48+O48</f>
        <v>18965.47</v>
      </c>
      <c r="K48" s="28"/>
      <c r="L48" s="28"/>
      <c r="M48" s="28">
        <f>M50</f>
        <v>18965.47</v>
      </c>
      <c r="N48" s="29"/>
      <c r="O48" s="29"/>
      <c r="P48" s="21">
        <v>38775.963000000003</v>
      </c>
      <c r="Q48" s="5">
        <f>P48-M48</f>
        <v>19810.493000000002</v>
      </c>
    </row>
    <row r="49" spans="2:16" ht="31.15" customHeight="1" x14ac:dyDescent="0.3">
      <c r="B49" s="113"/>
      <c r="C49" s="110"/>
      <c r="D49" s="128"/>
      <c r="E49" s="101"/>
      <c r="F49" s="101"/>
      <c r="G49" s="131"/>
      <c r="H49" s="125"/>
      <c r="I49" s="27" t="s">
        <v>14</v>
      </c>
      <c r="J49" s="28"/>
      <c r="K49" s="28"/>
      <c r="L49" s="28"/>
      <c r="M49" s="28"/>
      <c r="N49" s="29"/>
      <c r="O49" s="29"/>
    </row>
    <row r="50" spans="2:16" ht="105" customHeight="1" x14ac:dyDescent="0.3">
      <c r="B50" s="113"/>
      <c r="C50" s="110"/>
      <c r="D50" s="128"/>
      <c r="E50" s="101"/>
      <c r="F50" s="101"/>
      <c r="G50" s="131"/>
      <c r="H50" s="125"/>
      <c r="I50" s="27" t="s">
        <v>65</v>
      </c>
      <c r="J50" s="28">
        <f>K50+L50+M50+N50+O50</f>
        <v>18965.47</v>
      </c>
      <c r="K50" s="28"/>
      <c r="L50" s="28"/>
      <c r="M50" s="28">
        <v>18965.47</v>
      </c>
      <c r="N50" s="29"/>
      <c r="O50" s="29"/>
      <c r="P50" s="4">
        <v>881.80781999999999</v>
      </c>
    </row>
    <row r="51" spans="2:16" ht="33" customHeight="1" x14ac:dyDescent="0.3">
      <c r="B51" s="113"/>
      <c r="C51" s="110"/>
      <c r="D51" s="129"/>
      <c r="E51" s="102"/>
      <c r="F51" s="102"/>
      <c r="G51" s="132"/>
      <c r="H51" s="126"/>
      <c r="I51" s="27" t="s">
        <v>15</v>
      </c>
      <c r="J51" s="28"/>
      <c r="K51" s="28"/>
      <c r="L51" s="28"/>
      <c r="M51" s="28"/>
      <c r="N51" s="29"/>
      <c r="O51" s="29"/>
    </row>
    <row r="52" spans="2:16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7" t="s">
        <v>13</v>
      </c>
      <c r="J52" s="28">
        <f>K52+L52+M52+N52+O52</f>
        <v>38896.098880000005</v>
      </c>
      <c r="K52" s="28">
        <v>20000</v>
      </c>
      <c r="L52" s="28">
        <v>18896.098880000001</v>
      </c>
      <c r="M52" s="28"/>
      <c r="N52" s="31"/>
      <c r="O52" s="31"/>
      <c r="P52" s="5"/>
    </row>
    <row r="53" spans="2:16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25"/>
      <c r="K53" s="25"/>
      <c r="L53" s="25"/>
      <c r="M53" s="25"/>
      <c r="N53" s="31"/>
      <c r="O53" s="31"/>
    </row>
    <row r="54" spans="2:16" ht="65.45" customHeight="1" x14ac:dyDescent="0.25">
      <c r="B54" s="113"/>
      <c r="C54" s="110"/>
      <c r="D54" s="122"/>
      <c r="E54" s="101"/>
      <c r="F54" s="101"/>
      <c r="G54" s="119"/>
      <c r="H54" s="125"/>
      <c r="I54" s="35" t="s">
        <v>65</v>
      </c>
      <c r="J54" s="28">
        <f>K54+L54+M54+N54+O54</f>
        <v>38896.098880000005</v>
      </c>
      <c r="K54" s="28">
        <v>20000</v>
      </c>
      <c r="L54" s="28">
        <v>18896.098880000001</v>
      </c>
      <c r="M54" s="25"/>
      <c r="N54" s="31"/>
      <c r="O54" s="31"/>
      <c r="P54" s="5"/>
    </row>
    <row r="55" spans="2:16" ht="49.15" customHeight="1" x14ac:dyDescent="0.25">
      <c r="B55" s="114"/>
      <c r="C55" s="111"/>
      <c r="D55" s="123"/>
      <c r="E55" s="102"/>
      <c r="F55" s="102"/>
      <c r="G55" s="120"/>
      <c r="H55" s="126"/>
      <c r="I55" s="35" t="s">
        <v>15</v>
      </c>
      <c r="J55" s="28"/>
      <c r="K55" s="28"/>
      <c r="L55" s="28"/>
      <c r="M55" s="25"/>
      <c r="N55" s="31"/>
      <c r="O55" s="31"/>
      <c r="P55" s="5"/>
    </row>
    <row r="56" spans="2:16" ht="56.45" customHeight="1" x14ac:dyDescent="0.25">
      <c r="B56" s="112">
        <v>3</v>
      </c>
      <c r="C56" s="115" t="s">
        <v>70</v>
      </c>
      <c r="D56" s="115"/>
      <c r="E56" s="100" t="s">
        <v>67</v>
      </c>
      <c r="F56" s="100">
        <v>2025</v>
      </c>
      <c r="G56" s="118"/>
      <c r="H56" s="124">
        <f>J56</f>
        <v>447032</v>
      </c>
      <c r="I56" s="27" t="s">
        <v>13</v>
      </c>
      <c r="J56" s="28">
        <f>K56+L56+M56+N56+O56</f>
        <v>447032</v>
      </c>
      <c r="K56" s="28"/>
      <c r="L56" s="28"/>
      <c r="M56" s="28">
        <v>155665.77468</v>
      </c>
      <c r="N56" s="33">
        <v>291366.22532000003</v>
      </c>
      <c r="O56" s="31"/>
      <c r="P56" s="5"/>
    </row>
    <row r="57" spans="2:16" ht="69.599999999999994" customHeight="1" x14ac:dyDescent="0.25">
      <c r="B57" s="113"/>
      <c r="C57" s="116"/>
      <c r="D57" s="116"/>
      <c r="E57" s="101"/>
      <c r="F57" s="101"/>
      <c r="G57" s="119"/>
      <c r="H57" s="125"/>
      <c r="I57" s="27" t="s">
        <v>14</v>
      </c>
      <c r="J57" s="28"/>
      <c r="K57" s="28"/>
      <c r="L57" s="28"/>
      <c r="M57" s="25"/>
      <c r="N57" s="31"/>
      <c r="O57" s="31"/>
      <c r="P57" s="5"/>
    </row>
    <row r="58" spans="2:16" ht="301.14999999999998" customHeight="1" x14ac:dyDescent="0.25">
      <c r="B58" s="113"/>
      <c r="C58" s="116"/>
      <c r="D58" s="116"/>
      <c r="E58" s="101"/>
      <c r="F58" s="101"/>
      <c r="G58" s="119"/>
      <c r="H58" s="125"/>
      <c r="I58" s="35" t="s">
        <v>65</v>
      </c>
      <c r="J58" s="28">
        <f>K58+L58+M58+N58+O58</f>
        <v>447032</v>
      </c>
      <c r="K58" s="28"/>
      <c r="L58" s="28"/>
      <c r="M58" s="28">
        <v>155665.77468</v>
      </c>
      <c r="N58" s="34">
        <v>291366.22532000003</v>
      </c>
      <c r="O58" s="31"/>
      <c r="P58" s="5"/>
    </row>
    <row r="59" spans="2:16" ht="114" customHeight="1" x14ac:dyDescent="0.25">
      <c r="B59" s="113"/>
      <c r="C59" s="116"/>
      <c r="D59" s="117"/>
      <c r="E59" s="102"/>
      <c r="F59" s="102"/>
      <c r="G59" s="120"/>
      <c r="H59" s="126"/>
      <c r="I59" s="35" t="s">
        <v>15</v>
      </c>
      <c r="J59" s="28"/>
      <c r="K59" s="28"/>
      <c r="L59" s="28"/>
      <c r="M59" s="25"/>
      <c r="N59" s="31"/>
      <c r="O59" s="31"/>
      <c r="P59" s="5"/>
    </row>
    <row r="60" spans="2:16" ht="114" customHeight="1" x14ac:dyDescent="0.25">
      <c r="B60" s="113"/>
      <c r="C60" s="116"/>
      <c r="D60" s="116" t="s">
        <v>70</v>
      </c>
      <c r="E60" s="100" t="s">
        <v>67</v>
      </c>
      <c r="F60" s="100">
        <v>2025</v>
      </c>
      <c r="G60" s="118"/>
      <c r="H60" s="124"/>
      <c r="I60" s="27" t="s">
        <v>13</v>
      </c>
      <c r="J60" s="28">
        <f>K60+L60+M60+N60+O60</f>
        <v>447032</v>
      </c>
      <c r="K60" s="28"/>
      <c r="L60" s="28"/>
      <c r="M60" s="28">
        <v>155665.77468</v>
      </c>
      <c r="N60" s="34">
        <v>291366.22532000003</v>
      </c>
      <c r="O60" s="31"/>
      <c r="P60" s="5"/>
    </row>
    <row r="61" spans="2:16" ht="114" customHeight="1" x14ac:dyDescent="0.25">
      <c r="B61" s="113"/>
      <c r="C61" s="116"/>
      <c r="D61" s="116"/>
      <c r="E61" s="101"/>
      <c r="F61" s="101"/>
      <c r="G61" s="119"/>
      <c r="H61" s="125"/>
      <c r="I61" s="27" t="s">
        <v>14</v>
      </c>
      <c r="J61" s="28"/>
      <c r="K61" s="28"/>
      <c r="L61" s="28"/>
      <c r="M61" s="25"/>
      <c r="N61" s="31"/>
      <c r="O61" s="31"/>
      <c r="P61" s="5"/>
    </row>
    <row r="62" spans="2:16" ht="114" customHeight="1" x14ac:dyDescent="0.25">
      <c r="B62" s="113"/>
      <c r="C62" s="116"/>
      <c r="D62" s="116"/>
      <c r="E62" s="101"/>
      <c r="F62" s="101"/>
      <c r="G62" s="119"/>
      <c r="H62" s="125"/>
      <c r="I62" s="35" t="s">
        <v>65</v>
      </c>
      <c r="J62" s="28">
        <f>K62+L62+M62+N62+O62</f>
        <v>447032</v>
      </c>
      <c r="K62" s="28"/>
      <c r="L62" s="28"/>
      <c r="M62" s="28">
        <v>155665.77468</v>
      </c>
      <c r="N62" s="34">
        <v>291366.22532000003</v>
      </c>
      <c r="O62" s="31"/>
      <c r="P62" s="5"/>
    </row>
    <row r="63" spans="2:16" ht="61.15" customHeight="1" x14ac:dyDescent="0.25">
      <c r="B63" s="114"/>
      <c r="C63" s="117"/>
      <c r="D63" s="117"/>
      <c r="E63" s="102"/>
      <c r="F63" s="102"/>
      <c r="G63" s="120"/>
      <c r="H63" s="126"/>
      <c r="I63" s="35" t="s">
        <v>15</v>
      </c>
      <c r="J63" s="25"/>
      <c r="K63" s="25"/>
      <c r="L63" s="25"/>
      <c r="M63" s="25"/>
      <c r="N63" s="31"/>
      <c r="O63" s="31"/>
      <c r="P63" s="4" t="s">
        <v>26</v>
      </c>
    </row>
    <row r="64" spans="2:16" ht="67.900000000000006" customHeight="1" x14ac:dyDescent="0.25">
      <c r="B64" s="95" t="s">
        <v>16</v>
      </c>
      <c r="C64" s="95"/>
      <c r="D64" s="95"/>
      <c r="E64" s="95"/>
      <c r="F64" s="32"/>
      <c r="G64" s="32"/>
      <c r="H64" s="32"/>
      <c r="I64" s="32"/>
      <c r="J64" s="32"/>
      <c r="K64" s="32"/>
      <c r="L64" s="32"/>
      <c r="M64" s="91" t="s">
        <v>17</v>
      </c>
      <c r="N64" s="91"/>
      <c r="O64" s="91"/>
    </row>
  </sheetData>
  <mergeCells count="77">
    <mergeCell ref="H56:H59"/>
    <mergeCell ref="E60:E63"/>
    <mergeCell ref="F60:F63"/>
    <mergeCell ref="G60:G63"/>
    <mergeCell ref="H60:H63"/>
    <mergeCell ref="M1:O1"/>
    <mergeCell ref="B2:O2"/>
    <mergeCell ref="E5:E11"/>
    <mergeCell ref="F5:F11"/>
    <mergeCell ref="G5:G11"/>
    <mergeCell ref="H5:H11"/>
    <mergeCell ref="D32:D35"/>
    <mergeCell ref="H12:H15"/>
    <mergeCell ref="D12:D15"/>
    <mergeCell ref="E12:E15"/>
    <mergeCell ref="F12:F15"/>
    <mergeCell ref="G12:G15"/>
    <mergeCell ref="H20:H23"/>
    <mergeCell ref="D16:D19"/>
    <mergeCell ref="E16:E19"/>
    <mergeCell ref="F16:F19"/>
    <mergeCell ref="G16:G19"/>
    <mergeCell ref="H16:H19"/>
    <mergeCell ref="D20:D23"/>
    <mergeCell ref="E20:E23"/>
    <mergeCell ref="F20:F23"/>
    <mergeCell ref="G20:G23"/>
    <mergeCell ref="H28:H31"/>
    <mergeCell ref="D24:D27"/>
    <mergeCell ref="E24:E27"/>
    <mergeCell ref="F24:F27"/>
    <mergeCell ref="G24:G27"/>
    <mergeCell ref="H24:H27"/>
    <mergeCell ref="D28:D31"/>
    <mergeCell ref="E28:E31"/>
    <mergeCell ref="F28:F31"/>
    <mergeCell ref="G28:G31"/>
    <mergeCell ref="E32:E35"/>
    <mergeCell ref="F32:F35"/>
    <mergeCell ref="G32:G35"/>
    <mergeCell ref="H32:H35"/>
    <mergeCell ref="H36:H39"/>
    <mergeCell ref="D36:D39"/>
    <mergeCell ref="E36:E39"/>
    <mergeCell ref="F36:F39"/>
    <mergeCell ref="G36:G39"/>
    <mergeCell ref="H40:H43"/>
    <mergeCell ref="D40:D43"/>
    <mergeCell ref="E40:E43"/>
    <mergeCell ref="F40:F43"/>
    <mergeCell ref="G40:G43"/>
    <mergeCell ref="H48:H51"/>
    <mergeCell ref="D44:D47"/>
    <mergeCell ref="E44:E47"/>
    <mergeCell ref="F44:F47"/>
    <mergeCell ref="G44:G47"/>
    <mergeCell ref="H44:H47"/>
    <mergeCell ref="D48:D51"/>
    <mergeCell ref="E48:E51"/>
    <mergeCell ref="F48:F51"/>
    <mergeCell ref="G48:G51"/>
    <mergeCell ref="M64:O64"/>
    <mergeCell ref="C5:C55"/>
    <mergeCell ref="B5:B55"/>
    <mergeCell ref="B56:B63"/>
    <mergeCell ref="C56:C63"/>
    <mergeCell ref="G56:G59"/>
    <mergeCell ref="D56:D59"/>
    <mergeCell ref="D60:D63"/>
    <mergeCell ref="E56:E59"/>
    <mergeCell ref="F56:F59"/>
    <mergeCell ref="B64:E64"/>
    <mergeCell ref="D52:D55"/>
    <mergeCell ref="E52:E55"/>
    <mergeCell ref="F52:F55"/>
    <mergeCell ref="H52:H55"/>
    <mergeCell ref="G52:G55"/>
  </mergeCells>
  <printOptions gridLines="1"/>
  <pageMargins left="0.25" right="0.25" top="0.75" bottom="0.75" header="0.3" footer="0.3"/>
  <pageSetup paperSize="9" scale="50" fitToHeight="0" orientation="landscape" r:id="rId1"/>
  <headerFooter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64"/>
  <sheetViews>
    <sheetView view="pageBreakPreview" zoomScale="50" zoomScaleNormal="80" zoomScaleSheetLayoutView="5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H32" sqref="H32:H35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17.2851562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17.85546875" style="1" customWidth="1"/>
    <col min="15" max="15" width="13.7109375" style="1" customWidth="1"/>
    <col min="16" max="22" width="8" style="4" hidden="1" customWidth="1"/>
    <col min="23" max="16384" width="9.140625" style="1"/>
  </cols>
  <sheetData>
    <row r="1" spans="2:17" ht="145.9" customHeight="1" outlineLevel="1" x14ac:dyDescent="0.25">
      <c r="B1" s="2"/>
      <c r="M1" s="103" t="s">
        <v>59</v>
      </c>
      <c r="N1" s="103"/>
      <c r="O1" s="103"/>
    </row>
    <row r="2" spans="2:17" ht="42" customHeight="1" outlineLevel="1" x14ac:dyDescent="0.3">
      <c r="B2" s="104" t="s">
        <v>40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17" ht="195" customHeight="1" x14ac:dyDescent="0.25">
      <c r="B3" s="22" t="s">
        <v>19</v>
      </c>
      <c r="C3" s="22" t="s">
        <v>0</v>
      </c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  <c r="M3" s="22" t="s">
        <v>10</v>
      </c>
      <c r="N3" s="22" t="s">
        <v>11</v>
      </c>
      <c r="O3" s="22" t="s">
        <v>12</v>
      </c>
    </row>
    <row r="4" spans="2:17" ht="18.75" x14ac:dyDescent="0.25"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</row>
    <row r="5" spans="2:17" ht="37.15" customHeight="1" x14ac:dyDescent="0.3">
      <c r="B5" s="112">
        <v>1</v>
      </c>
      <c r="C5" s="109" t="s">
        <v>60</v>
      </c>
      <c r="D5" s="36" t="s">
        <v>61</v>
      </c>
      <c r="E5" s="118" t="s">
        <v>62</v>
      </c>
      <c r="F5" s="118">
        <v>2025</v>
      </c>
      <c r="G5" s="133"/>
      <c r="H5" s="136">
        <f>J5</f>
        <v>0</v>
      </c>
      <c r="I5" s="24" t="s">
        <v>13</v>
      </c>
      <c r="J5" s="25"/>
      <c r="K5" s="25"/>
      <c r="L5" s="25"/>
      <c r="M5" s="25"/>
      <c r="N5" s="40"/>
      <c r="O5" s="40"/>
      <c r="P5" s="5"/>
    </row>
    <row r="6" spans="2:17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25"/>
      <c r="K6" s="25"/>
      <c r="L6" s="25"/>
      <c r="M6" s="25"/>
      <c r="N6" s="26"/>
      <c r="O6" s="26"/>
    </row>
    <row r="7" spans="2:17" ht="168" customHeight="1" x14ac:dyDescent="0.3">
      <c r="B7" s="113"/>
      <c r="C7" s="110"/>
      <c r="D7" s="37"/>
      <c r="E7" s="119"/>
      <c r="F7" s="119"/>
      <c r="G7" s="134"/>
      <c r="H7" s="137"/>
      <c r="I7" s="24" t="s">
        <v>63</v>
      </c>
      <c r="J7" s="25"/>
      <c r="K7" s="25"/>
      <c r="L7" s="25"/>
      <c r="M7" s="25"/>
      <c r="N7" s="26"/>
      <c r="O7" s="26"/>
      <c r="P7" s="5">
        <f>P5-179846</f>
        <v>-179846</v>
      </c>
      <c r="Q7" s="4">
        <v>881.79413999999997</v>
      </c>
    </row>
    <row r="8" spans="2:17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25"/>
      <c r="K8" s="25"/>
      <c r="L8" s="25"/>
      <c r="M8" s="25"/>
      <c r="N8" s="26"/>
      <c r="O8" s="26"/>
    </row>
    <row r="9" spans="2:17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25"/>
      <c r="K9" s="25"/>
      <c r="L9" s="25"/>
      <c r="M9" s="25"/>
      <c r="N9" s="26"/>
      <c r="O9" s="26"/>
      <c r="P9" s="4">
        <f>J9/2</f>
        <v>0</v>
      </c>
      <c r="Q9" s="5">
        <f>L9-P9</f>
        <v>0</v>
      </c>
    </row>
    <row r="10" spans="2:17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25"/>
      <c r="K10" s="25"/>
      <c r="L10" s="25"/>
      <c r="M10" s="25"/>
      <c r="N10" s="26"/>
      <c r="O10" s="26"/>
    </row>
    <row r="11" spans="2:17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25"/>
      <c r="K11" s="25"/>
      <c r="L11" s="25"/>
      <c r="M11" s="25"/>
      <c r="N11" s="26"/>
      <c r="O11" s="26"/>
      <c r="Q11" s="5">
        <v>896.33627999999999</v>
      </c>
    </row>
    <row r="12" spans="2:17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7" t="s">
        <v>13</v>
      </c>
      <c r="J12" s="28">
        <f>K12+L12+M12+N12+O12</f>
        <v>4787.72498</v>
      </c>
      <c r="K12" s="28"/>
      <c r="L12" s="28">
        <v>2393.86249</v>
      </c>
      <c r="M12" s="28">
        <v>2393.86249</v>
      </c>
      <c r="N12" s="29"/>
      <c r="O12" s="29"/>
    </row>
    <row r="13" spans="2:17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28"/>
      <c r="K13" s="28"/>
      <c r="L13" s="28"/>
      <c r="M13" s="28"/>
      <c r="N13" s="29"/>
      <c r="O13" s="29"/>
    </row>
    <row r="14" spans="2:17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28">
        <f>K14+L14+M14+N14+O14</f>
        <v>4787.72498</v>
      </c>
      <c r="K14" s="28"/>
      <c r="L14" s="28">
        <v>2393.86249</v>
      </c>
      <c r="M14" s="28">
        <v>2393.86249</v>
      </c>
      <c r="N14" s="29"/>
      <c r="O14" s="29"/>
      <c r="P14" s="4" t="s">
        <v>55</v>
      </c>
    </row>
    <row r="15" spans="2:17" ht="36.6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28"/>
      <c r="K15" s="28"/>
      <c r="L15" s="28"/>
      <c r="M15" s="28"/>
      <c r="N15" s="29"/>
      <c r="O15" s="29"/>
    </row>
    <row r="16" spans="2:17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7" t="s">
        <v>13</v>
      </c>
      <c r="J16" s="28">
        <f>K16+L16+M16+N16+O16</f>
        <v>1792.67256</v>
      </c>
      <c r="K16" s="28"/>
      <c r="L16" s="28">
        <v>896.33627999999999</v>
      </c>
      <c r="M16" s="28">
        <v>896.33627999999999</v>
      </c>
      <c r="N16" s="29"/>
      <c r="O16" s="29"/>
      <c r="P16" s="4" t="s">
        <v>55</v>
      </c>
    </row>
    <row r="17" spans="2:20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28"/>
      <c r="K17" s="28"/>
      <c r="L17" s="28"/>
      <c r="M17" s="28"/>
      <c r="N17" s="29"/>
      <c r="O17" s="29"/>
    </row>
    <row r="18" spans="2:20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28">
        <f>K18+L18+M18+N18+O18</f>
        <v>1792.67256</v>
      </c>
      <c r="K18" s="28"/>
      <c r="L18" s="30">
        <v>896.33627999999999</v>
      </c>
      <c r="M18" s="28">
        <v>896.33627999999999</v>
      </c>
      <c r="N18" s="29"/>
      <c r="O18" s="29"/>
      <c r="Q18" s="5"/>
    </row>
    <row r="19" spans="2:20" ht="39.6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28"/>
      <c r="K19" s="28"/>
      <c r="L19" s="28"/>
      <c r="M19" s="28"/>
      <c r="N19" s="29"/>
      <c r="O19" s="29"/>
    </row>
    <row r="20" spans="2:20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v>4997.6270599999998</v>
      </c>
      <c r="I20" s="27" t="s">
        <v>13</v>
      </c>
      <c r="J20" s="28">
        <f>K20+L20+M20+N20+O20</f>
        <v>4997.6270599999998</v>
      </c>
      <c r="K20" s="28"/>
      <c r="L20" s="28">
        <v>2498.8135299999999</v>
      </c>
      <c r="M20" s="28">
        <v>2498.8135299999999</v>
      </c>
      <c r="N20" s="29"/>
      <c r="O20" s="29"/>
      <c r="P20" s="4">
        <f>J20/2</f>
        <v>2498.8135299999999</v>
      </c>
    </row>
    <row r="21" spans="2:20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28"/>
      <c r="K21" s="28"/>
      <c r="L21" s="28"/>
      <c r="M21" s="28"/>
      <c r="N21" s="29"/>
      <c r="O21" s="29"/>
    </row>
    <row r="22" spans="2:20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28">
        <f>K22+L22+M22+N22+O22</f>
        <v>4997.6270599999998</v>
      </c>
      <c r="K22" s="28"/>
      <c r="L22" s="28">
        <v>2498.8135299999999</v>
      </c>
      <c r="M22" s="28">
        <v>2498.8135299999999</v>
      </c>
      <c r="N22" s="29"/>
      <c r="O22" s="29"/>
      <c r="Q22" s="5"/>
    </row>
    <row r="23" spans="2:20" ht="37.9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28"/>
      <c r="K23" s="28"/>
      <c r="L23" s="28"/>
      <c r="M23" s="28"/>
      <c r="N23" s="29"/>
      <c r="O23" s="29"/>
    </row>
    <row r="24" spans="2:20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v>3346.5096199999998</v>
      </c>
      <c r="I24" s="27" t="s">
        <v>13</v>
      </c>
      <c r="J24" s="28">
        <f>K24+L24+M24+N24+O24</f>
        <v>3346.5096199999998</v>
      </c>
      <c r="K24" s="28"/>
      <c r="L24" s="28">
        <v>1673.2548099999999</v>
      </c>
      <c r="M24" s="28">
        <v>1673.2548099999999</v>
      </c>
      <c r="N24" s="29"/>
      <c r="O24" s="29"/>
      <c r="P24" s="4">
        <f>J24/2</f>
        <v>1673.2548099999999</v>
      </c>
    </row>
    <row r="25" spans="2:20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28"/>
      <c r="K25" s="28"/>
      <c r="L25" s="28"/>
      <c r="M25" s="28"/>
      <c r="N25" s="29"/>
      <c r="O25" s="29"/>
    </row>
    <row r="26" spans="2:20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28">
        <f>K26+L26+M26+N26+O26</f>
        <v>3346.5096199999998</v>
      </c>
      <c r="K26" s="28"/>
      <c r="L26" s="28">
        <v>1673.2548099999999</v>
      </c>
      <c r="M26" s="28">
        <v>1673.2548099999999</v>
      </c>
      <c r="N26" s="29"/>
      <c r="O26" s="29"/>
      <c r="P26" s="6">
        <v>1521.0660399999999</v>
      </c>
      <c r="Q26" s="4">
        <v>1825.4435799999999</v>
      </c>
    </row>
    <row r="27" spans="2:20" ht="30.6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28"/>
      <c r="K27" s="28"/>
      <c r="L27" s="28"/>
      <c r="M27" s="28"/>
      <c r="N27" s="29"/>
      <c r="O27" s="29"/>
      <c r="P27" s="5">
        <f>H24-P26</f>
        <v>1825.4435799999999</v>
      </c>
    </row>
    <row r="28" spans="2:20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v>4483.3474399999996</v>
      </c>
      <c r="I28" s="27" t="s">
        <v>13</v>
      </c>
      <c r="J28" s="28">
        <f>K28+L28+M28+N28+O28</f>
        <v>4483.3474399999996</v>
      </c>
      <c r="K28" s="28"/>
      <c r="L28" s="28">
        <v>2241.6737199999998</v>
      </c>
      <c r="M28" s="28">
        <v>2241.6737199999998</v>
      </c>
      <c r="N28" s="29"/>
      <c r="O28" s="29"/>
      <c r="P28" s="4">
        <f>J28/2</f>
        <v>2241.6737199999998</v>
      </c>
    </row>
    <row r="29" spans="2:20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28"/>
      <c r="K29" s="28"/>
      <c r="L29" s="28"/>
      <c r="M29" s="28"/>
      <c r="N29" s="29"/>
      <c r="O29" s="29"/>
    </row>
    <row r="30" spans="2:20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28">
        <f>K30+L30+M30+N30+O30</f>
        <v>4483.3474399999996</v>
      </c>
      <c r="K30" s="28"/>
      <c r="L30" s="28">
        <v>2241.6737199999998</v>
      </c>
      <c r="M30" s="28">
        <v>2241.6737199999998</v>
      </c>
      <c r="N30" s="29"/>
      <c r="O30" s="29"/>
    </row>
    <row r="31" spans="2:20" ht="32.450000000000003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28"/>
      <c r="K31" s="28"/>
      <c r="L31" s="28"/>
      <c r="M31" s="28"/>
      <c r="N31" s="29"/>
      <c r="O31" s="29"/>
    </row>
    <row r="32" spans="2:20" ht="30.75" customHeight="1" x14ac:dyDescent="0.3">
      <c r="B32" s="113"/>
      <c r="C32" s="110"/>
      <c r="D32" s="127" t="s">
        <v>66</v>
      </c>
      <c r="E32" s="100" t="s">
        <v>67</v>
      </c>
      <c r="F32" s="100">
        <v>2025</v>
      </c>
      <c r="G32" s="130"/>
      <c r="H32" s="124">
        <f>J32</f>
        <v>12769.343059999999</v>
      </c>
      <c r="I32" s="27" t="s">
        <v>13</v>
      </c>
      <c r="J32" s="28">
        <f>K32+L32+M32+N32+O32</f>
        <v>12769.343059999999</v>
      </c>
      <c r="K32" s="28"/>
      <c r="L32" s="28"/>
      <c r="M32" s="28">
        <v>4054.5043999999998</v>
      </c>
      <c r="N32" s="34">
        <v>8714.8386599999994</v>
      </c>
      <c r="O32" s="39"/>
      <c r="P32" s="5">
        <v>120660.22532</v>
      </c>
      <c r="Q32" s="5">
        <f>M32-P32</f>
        <v>-116605.72091999999</v>
      </c>
      <c r="R32" s="5" t="e">
        <f>P44+M48+M40+M36+#REF!</f>
        <v>#REF!</v>
      </c>
      <c r="S32" s="5" t="e">
        <f>P32-R32</f>
        <v>#REF!</v>
      </c>
      <c r="T32" s="5">
        <v>38354.34532</v>
      </c>
    </row>
    <row r="33" spans="2:20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28"/>
      <c r="K33" s="28"/>
      <c r="L33" s="28"/>
      <c r="M33" s="28"/>
      <c r="N33" s="39"/>
      <c r="O33" s="39"/>
    </row>
    <row r="34" spans="2:20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28">
        <f>K34+L34+M34+N34+O34</f>
        <v>12769.343059999999</v>
      </c>
      <c r="K34" s="28"/>
      <c r="L34" s="28"/>
      <c r="M34" s="28">
        <v>4054.5043999999998</v>
      </c>
      <c r="N34" s="34">
        <v>8714.8386599999994</v>
      </c>
      <c r="O34" s="39"/>
      <c r="P34" s="5">
        <f>M34-120660.22532</f>
        <v>-116605.72091999999</v>
      </c>
      <c r="Q34" s="4">
        <v>881.79413999999804</v>
      </c>
      <c r="S34" s="4">
        <v>16354.34532</v>
      </c>
    </row>
    <row r="35" spans="2:20" ht="43.9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25"/>
      <c r="K35" s="25"/>
      <c r="L35" s="25"/>
      <c r="M35" s="25"/>
      <c r="N35" s="40"/>
      <c r="O35" s="40"/>
      <c r="P35" s="7" t="s">
        <v>56</v>
      </c>
    </row>
    <row r="36" spans="2:20" ht="37.9" customHeight="1" x14ac:dyDescent="0.3">
      <c r="B36" s="113"/>
      <c r="C36" s="110"/>
      <c r="D36" s="127" t="s">
        <v>52</v>
      </c>
      <c r="E36" s="100" t="s">
        <v>68</v>
      </c>
      <c r="F36" s="100">
        <v>2025</v>
      </c>
      <c r="G36" s="130"/>
      <c r="H36" s="124">
        <f>J36</f>
        <v>5807.3211100000008</v>
      </c>
      <c r="I36" s="27" t="s">
        <v>13</v>
      </c>
      <c r="J36" s="28">
        <f>K36+L36+M36+N36+O36</f>
        <v>5807.3211100000008</v>
      </c>
      <c r="K36" s="28"/>
      <c r="L36" s="28"/>
      <c r="M36" s="28">
        <v>5530.1557700000003</v>
      </c>
      <c r="N36" s="34">
        <v>277.16534000000001</v>
      </c>
      <c r="O36" s="39"/>
      <c r="P36" s="7" t="s">
        <v>56</v>
      </c>
    </row>
    <row r="37" spans="2:20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28"/>
      <c r="K37" s="28"/>
      <c r="L37" s="28"/>
      <c r="M37" s="28"/>
      <c r="N37" s="39"/>
      <c r="O37" s="39"/>
      <c r="P37" s="7"/>
    </row>
    <row r="38" spans="2:20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28">
        <f>K38+L38+M38+N38+O38</f>
        <v>5807.3211100000008</v>
      </c>
      <c r="K38" s="28"/>
      <c r="L38" s="28"/>
      <c r="M38" s="28">
        <v>5530.1557700000003</v>
      </c>
      <c r="N38" s="34">
        <v>277.16534000000001</v>
      </c>
      <c r="O38" s="39"/>
      <c r="P38" s="13">
        <v>10000</v>
      </c>
      <c r="Q38" s="14">
        <v>7759.22</v>
      </c>
      <c r="R38" s="15">
        <f>P38-Q38</f>
        <v>2240.7799999999997</v>
      </c>
    </row>
    <row r="39" spans="2:20" ht="4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28"/>
      <c r="K39" s="28"/>
      <c r="L39" s="28"/>
      <c r="M39" s="28"/>
      <c r="N39" s="39"/>
      <c r="O39" s="39"/>
      <c r="P39" s="7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0" ht="34.9" customHeight="1" x14ac:dyDescent="0.3">
      <c r="B40" s="113"/>
      <c r="C40" s="110"/>
      <c r="D40" s="127" t="s">
        <v>43</v>
      </c>
      <c r="E40" s="100" t="s">
        <v>68</v>
      </c>
      <c r="F40" s="100">
        <v>2025</v>
      </c>
      <c r="G40" s="130"/>
      <c r="H40" s="124">
        <f>J40</f>
        <v>14285.109049999999</v>
      </c>
      <c r="I40" s="27" t="s">
        <v>13</v>
      </c>
      <c r="J40" s="28">
        <f>K40+L40+M40+N40+O40</f>
        <v>14285.109049999999</v>
      </c>
      <c r="K40" s="28"/>
      <c r="L40" s="28"/>
      <c r="M40" s="28">
        <v>4536.7594600000002</v>
      </c>
      <c r="N40" s="33">
        <v>9748.3495899999998</v>
      </c>
      <c r="O40" s="29"/>
      <c r="P40" s="17">
        <v>30000</v>
      </c>
      <c r="Q40" s="18">
        <f>R40-P40</f>
        <v>5136.0423200000005</v>
      </c>
      <c r="R40" s="19">
        <v>35136.04232</v>
      </c>
      <c r="S40" s="11">
        <v>30000</v>
      </c>
      <c r="T40" s="11"/>
    </row>
    <row r="41" spans="2:20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28"/>
      <c r="K41" s="28"/>
      <c r="L41" s="28"/>
      <c r="M41" s="28"/>
      <c r="N41" s="29"/>
      <c r="O41" s="29"/>
    </row>
    <row r="42" spans="2:20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28">
        <f>K42+L42+M42+N42+O42</f>
        <v>14285.109049999999</v>
      </c>
      <c r="K42" s="28"/>
      <c r="L42" s="28"/>
      <c r="M42" s="28">
        <v>4536.7594600000002</v>
      </c>
      <c r="N42" s="33">
        <v>9748.3495899999998</v>
      </c>
      <c r="O42" s="29"/>
      <c r="Q42" s="4">
        <v>5136.0423200000005</v>
      </c>
      <c r="R42" s="4">
        <f>P42+Q42</f>
        <v>5136.0423200000005</v>
      </c>
    </row>
    <row r="43" spans="2:20" ht="46.9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28"/>
      <c r="K43" s="28"/>
      <c r="L43" s="28"/>
      <c r="M43" s="28"/>
      <c r="N43" s="29"/>
      <c r="O43" s="29"/>
    </row>
    <row r="44" spans="2:20" ht="36.6" customHeight="1" x14ac:dyDescent="0.3">
      <c r="B44" s="113"/>
      <c r="C44" s="110"/>
      <c r="D44" s="127" t="s">
        <v>53</v>
      </c>
      <c r="E44" s="100" t="s">
        <v>69</v>
      </c>
      <c r="F44" s="100">
        <v>2024</v>
      </c>
      <c r="G44" s="130"/>
      <c r="H44" s="124">
        <f>J44</f>
        <v>65008.490109999999</v>
      </c>
      <c r="I44" s="27" t="s">
        <v>13</v>
      </c>
      <c r="J44" s="28">
        <f>M44+N44</f>
        <v>65008.490109999999</v>
      </c>
      <c r="K44" s="28"/>
      <c r="L44" s="28"/>
      <c r="M44" s="28"/>
      <c r="N44" s="34">
        <v>65008.490109999999</v>
      </c>
      <c r="O44" s="39"/>
      <c r="P44" s="4">
        <v>42000</v>
      </c>
      <c r="Q44" s="5">
        <f>M44-P44</f>
        <v>-42000</v>
      </c>
      <c r="R44" s="5">
        <v>17236.139459999999</v>
      </c>
    </row>
    <row r="45" spans="2:20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28"/>
      <c r="K45" s="28"/>
      <c r="L45" s="28"/>
      <c r="M45" s="28"/>
      <c r="N45" s="39"/>
      <c r="O45" s="39"/>
    </row>
    <row r="46" spans="2:20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28">
        <f>K46+L46+M46+N46+O46</f>
        <v>65008.490109999999</v>
      </c>
      <c r="K46" s="28"/>
      <c r="L46" s="28"/>
      <c r="M46" s="28"/>
      <c r="N46" s="34">
        <v>65008.490109999999</v>
      </c>
      <c r="O46" s="39"/>
      <c r="P46" s="20">
        <v>59236.139459999991</v>
      </c>
      <c r="Q46" s="4">
        <v>2240.7799999999997</v>
      </c>
      <c r="R46" s="4">
        <f>P46+Q46</f>
        <v>61476.91945999999</v>
      </c>
    </row>
    <row r="47" spans="2:20" ht="31.9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28"/>
      <c r="K47" s="28"/>
      <c r="L47" s="28"/>
      <c r="M47" s="28"/>
      <c r="N47" s="39"/>
      <c r="O47" s="39"/>
      <c r="P47" s="4" t="s">
        <v>56</v>
      </c>
    </row>
    <row r="48" spans="2:20" ht="29.25" customHeight="1" x14ac:dyDescent="0.25">
      <c r="B48" s="113"/>
      <c r="C48" s="110"/>
      <c r="D48" s="127" t="s">
        <v>54</v>
      </c>
      <c r="E48" s="100" t="s">
        <v>68</v>
      </c>
      <c r="F48" s="100">
        <v>2025</v>
      </c>
      <c r="G48" s="130"/>
      <c r="H48" s="124">
        <f>J48</f>
        <v>14043.120200000001</v>
      </c>
      <c r="I48" s="27" t="s">
        <v>13</v>
      </c>
      <c r="J48" s="28">
        <f>K48+L48+M48+N48+O48</f>
        <v>14043.120200000001</v>
      </c>
      <c r="K48" s="28"/>
      <c r="L48" s="28"/>
      <c r="M48" s="28">
        <v>4459.32485</v>
      </c>
      <c r="N48" s="34">
        <v>9583.7953500000003</v>
      </c>
      <c r="O48" s="34"/>
      <c r="P48" s="21">
        <v>38775.963000000003</v>
      </c>
      <c r="Q48" s="5">
        <f>P48-M48</f>
        <v>34316.638150000006</v>
      </c>
    </row>
    <row r="49" spans="2:16" ht="31.15" customHeight="1" x14ac:dyDescent="0.25">
      <c r="B49" s="113"/>
      <c r="C49" s="110"/>
      <c r="D49" s="128"/>
      <c r="E49" s="101"/>
      <c r="F49" s="101"/>
      <c r="G49" s="131"/>
      <c r="H49" s="125"/>
      <c r="I49" s="27" t="s">
        <v>14</v>
      </c>
      <c r="J49" s="28"/>
      <c r="K49" s="28"/>
      <c r="L49" s="28"/>
      <c r="M49" s="28"/>
      <c r="N49" s="34"/>
      <c r="O49" s="34"/>
    </row>
    <row r="50" spans="2:16" ht="105" customHeight="1" x14ac:dyDescent="0.25">
      <c r="B50" s="113"/>
      <c r="C50" s="110"/>
      <c r="D50" s="128"/>
      <c r="E50" s="101"/>
      <c r="F50" s="101"/>
      <c r="G50" s="131"/>
      <c r="H50" s="125"/>
      <c r="I50" s="27" t="s">
        <v>65</v>
      </c>
      <c r="J50" s="28">
        <f>K50+L50+M50+N50+O50</f>
        <v>14043.120200000001</v>
      </c>
      <c r="K50" s="28"/>
      <c r="L50" s="28"/>
      <c r="M50" s="28">
        <v>4459.32485</v>
      </c>
      <c r="N50" s="34">
        <v>9583.7953500000003</v>
      </c>
      <c r="O50" s="34"/>
      <c r="P50" s="4">
        <v>881.80781999999999</v>
      </c>
    </row>
    <row r="51" spans="2:16" ht="33" customHeight="1" x14ac:dyDescent="0.25">
      <c r="B51" s="113"/>
      <c r="C51" s="110"/>
      <c r="D51" s="129"/>
      <c r="E51" s="102"/>
      <c r="F51" s="102"/>
      <c r="G51" s="132"/>
      <c r="H51" s="126"/>
      <c r="I51" s="27" t="s">
        <v>15</v>
      </c>
      <c r="J51" s="28"/>
      <c r="K51" s="28"/>
      <c r="L51" s="28"/>
      <c r="M51" s="28"/>
      <c r="N51" s="34"/>
      <c r="O51" s="34"/>
    </row>
    <row r="52" spans="2:16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7" t="s">
        <v>13</v>
      </c>
      <c r="J52" s="28">
        <f>K52+L52+M52+N52+O52</f>
        <v>38896.098880000005</v>
      </c>
      <c r="K52" s="28">
        <v>20000</v>
      </c>
      <c r="L52" s="28">
        <v>18896.098880000001</v>
      </c>
      <c r="M52" s="28"/>
      <c r="N52" s="31"/>
      <c r="O52" s="31"/>
      <c r="P52" s="5"/>
    </row>
    <row r="53" spans="2:16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25"/>
      <c r="K53" s="25"/>
      <c r="L53" s="25"/>
      <c r="M53" s="25"/>
      <c r="N53" s="31"/>
      <c r="O53" s="31"/>
    </row>
    <row r="54" spans="2:16" ht="65.45" customHeight="1" x14ac:dyDescent="0.25">
      <c r="B54" s="113"/>
      <c r="C54" s="110"/>
      <c r="D54" s="122"/>
      <c r="E54" s="101"/>
      <c r="F54" s="101"/>
      <c r="G54" s="119"/>
      <c r="H54" s="125"/>
      <c r="I54" s="35" t="s">
        <v>65</v>
      </c>
      <c r="J54" s="28">
        <f>K54+L54+M54+N54+O54</f>
        <v>38896.098880000005</v>
      </c>
      <c r="K54" s="28">
        <v>20000</v>
      </c>
      <c r="L54" s="28">
        <v>18896.098880000001</v>
      </c>
      <c r="M54" s="25"/>
      <c r="N54" s="31"/>
      <c r="O54" s="31"/>
      <c r="P54" s="5"/>
    </row>
    <row r="55" spans="2:16" ht="49.15" customHeight="1" x14ac:dyDescent="0.25">
      <c r="B55" s="114"/>
      <c r="C55" s="111"/>
      <c r="D55" s="123"/>
      <c r="E55" s="102"/>
      <c r="F55" s="102"/>
      <c r="G55" s="120"/>
      <c r="H55" s="126"/>
      <c r="I55" s="35" t="s">
        <v>15</v>
      </c>
      <c r="J55" s="28"/>
      <c r="K55" s="28"/>
      <c r="L55" s="28"/>
      <c r="M55" s="25"/>
      <c r="N55" s="31"/>
      <c r="O55" s="31"/>
      <c r="P55" s="5"/>
    </row>
    <row r="56" spans="2:16" ht="56.45" customHeight="1" x14ac:dyDescent="0.25">
      <c r="B56" s="112">
        <v>3</v>
      </c>
      <c r="C56" s="115" t="s">
        <v>70</v>
      </c>
      <c r="D56" s="115"/>
      <c r="E56" s="100" t="s">
        <v>67</v>
      </c>
      <c r="F56" s="100">
        <v>2025</v>
      </c>
      <c r="G56" s="118"/>
      <c r="H56" s="124">
        <f>J56</f>
        <v>447032</v>
      </c>
      <c r="I56" s="27" t="s">
        <v>13</v>
      </c>
      <c r="J56" s="28">
        <f>K56+L56+M56+N56+O56</f>
        <v>447032</v>
      </c>
      <c r="K56" s="28"/>
      <c r="L56" s="28"/>
      <c r="M56" s="28">
        <v>155665.77468</v>
      </c>
      <c r="N56" s="33">
        <v>291366.22532000003</v>
      </c>
      <c r="O56" s="31"/>
      <c r="P56" s="5"/>
    </row>
    <row r="57" spans="2:16" ht="69.599999999999994" customHeight="1" x14ac:dyDescent="0.25">
      <c r="B57" s="113"/>
      <c r="C57" s="116"/>
      <c r="D57" s="116"/>
      <c r="E57" s="101"/>
      <c r="F57" s="101"/>
      <c r="G57" s="119"/>
      <c r="H57" s="125"/>
      <c r="I57" s="27" t="s">
        <v>14</v>
      </c>
      <c r="J57" s="28"/>
      <c r="K57" s="28"/>
      <c r="L57" s="28"/>
      <c r="M57" s="25"/>
      <c r="N57" s="31"/>
      <c r="O57" s="31"/>
      <c r="P57" s="5"/>
    </row>
    <row r="58" spans="2:16" ht="301.14999999999998" customHeight="1" x14ac:dyDescent="0.25">
      <c r="B58" s="113"/>
      <c r="C58" s="116"/>
      <c r="D58" s="116"/>
      <c r="E58" s="101"/>
      <c r="F58" s="101"/>
      <c r="G58" s="119"/>
      <c r="H58" s="125"/>
      <c r="I58" s="35" t="s">
        <v>65</v>
      </c>
      <c r="J58" s="28">
        <f>K58+L58+M58+N58+O58</f>
        <v>447032</v>
      </c>
      <c r="K58" s="28"/>
      <c r="L58" s="28"/>
      <c r="M58" s="28">
        <v>155665.77468</v>
      </c>
      <c r="N58" s="34">
        <v>291366.22532000003</v>
      </c>
      <c r="O58" s="31"/>
      <c r="P58" s="5"/>
    </row>
    <row r="59" spans="2:16" ht="114" customHeight="1" x14ac:dyDescent="0.25">
      <c r="B59" s="113"/>
      <c r="C59" s="116"/>
      <c r="D59" s="117"/>
      <c r="E59" s="102"/>
      <c r="F59" s="102"/>
      <c r="G59" s="120"/>
      <c r="H59" s="126"/>
      <c r="I59" s="35" t="s">
        <v>15</v>
      </c>
      <c r="J59" s="28"/>
      <c r="K59" s="28"/>
      <c r="L59" s="28"/>
      <c r="M59" s="25"/>
      <c r="N59" s="31"/>
      <c r="O59" s="31"/>
      <c r="P59" s="5"/>
    </row>
    <row r="60" spans="2:16" ht="114" customHeight="1" x14ac:dyDescent="0.25">
      <c r="B60" s="113"/>
      <c r="C60" s="116"/>
      <c r="D60" s="116" t="s">
        <v>70</v>
      </c>
      <c r="E60" s="100" t="s">
        <v>67</v>
      </c>
      <c r="F60" s="100">
        <v>2025</v>
      </c>
      <c r="G60" s="118"/>
      <c r="H60" s="124"/>
      <c r="I60" s="27" t="s">
        <v>13</v>
      </c>
      <c r="J60" s="28">
        <f>K60+L60+M60+N60+O60</f>
        <v>447032</v>
      </c>
      <c r="K60" s="28"/>
      <c r="L60" s="28"/>
      <c r="M60" s="28">
        <v>155665.77468</v>
      </c>
      <c r="N60" s="34">
        <v>291366.22532000003</v>
      </c>
      <c r="O60" s="31"/>
      <c r="P60" s="5"/>
    </row>
    <row r="61" spans="2:16" ht="114" customHeight="1" x14ac:dyDescent="0.25">
      <c r="B61" s="113"/>
      <c r="C61" s="116"/>
      <c r="D61" s="116"/>
      <c r="E61" s="101"/>
      <c r="F61" s="101"/>
      <c r="G61" s="119"/>
      <c r="H61" s="125"/>
      <c r="I61" s="27" t="s">
        <v>14</v>
      </c>
      <c r="J61" s="28"/>
      <c r="K61" s="28"/>
      <c r="L61" s="28"/>
      <c r="M61" s="25"/>
      <c r="N61" s="31"/>
      <c r="O61" s="31"/>
      <c r="P61" s="5"/>
    </row>
    <row r="62" spans="2:16" ht="114" customHeight="1" x14ac:dyDescent="0.25">
      <c r="B62" s="113"/>
      <c r="C62" s="116"/>
      <c r="D62" s="116"/>
      <c r="E62" s="101"/>
      <c r="F62" s="101"/>
      <c r="G62" s="119"/>
      <c r="H62" s="125"/>
      <c r="I62" s="35" t="s">
        <v>65</v>
      </c>
      <c r="J62" s="28">
        <f>K62+L62+M62+N62+O62</f>
        <v>447032</v>
      </c>
      <c r="K62" s="28"/>
      <c r="L62" s="28"/>
      <c r="M62" s="28">
        <v>155665.77468</v>
      </c>
      <c r="N62" s="34">
        <v>291366.22532000003</v>
      </c>
      <c r="O62" s="31"/>
      <c r="P62" s="5"/>
    </row>
    <row r="63" spans="2:16" ht="61.15" customHeight="1" x14ac:dyDescent="0.25">
      <c r="B63" s="114"/>
      <c r="C63" s="117"/>
      <c r="D63" s="117"/>
      <c r="E63" s="102"/>
      <c r="F63" s="102"/>
      <c r="G63" s="120"/>
      <c r="H63" s="126"/>
      <c r="I63" s="35" t="s">
        <v>15</v>
      </c>
      <c r="J63" s="25"/>
      <c r="K63" s="25"/>
      <c r="L63" s="25"/>
      <c r="M63" s="25"/>
      <c r="N63" s="31"/>
      <c r="O63" s="31"/>
      <c r="P63" s="4" t="s">
        <v>26</v>
      </c>
    </row>
    <row r="64" spans="2:16" ht="67.900000000000006" customHeight="1" x14ac:dyDescent="0.25">
      <c r="B64" s="95" t="s">
        <v>16</v>
      </c>
      <c r="C64" s="95"/>
      <c r="D64" s="95"/>
      <c r="E64" s="95"/>
      <c r="F64" s="32"/>
      <c r="G64" s="32"/>
      <c r="H64" s="32"/>
      <c r="I64" s="32"/>
      <c r="J64" s="32"/>
      <c r="K64" s="32"/>
      <c r="L64" s="32"/>
      <c r="M64" s="91" t="s">
        <v>17</v>
      </c>
      <c r="N64" s="91"/>
      <c r="O64" s="91"/>
    </row>
  </sheetData>
  <mergeCells count="77">
    <mergeCell ref="B64:E64"/>
    <mergeCell ref="M64:O64"/>
    <mergeCell ref="G56:G59"/>
    <mergeCell ref="H56:H59"/>
    <mergeCell ref="D60:D63"/>
    <mergeCell ref="E60:E63"/>
    <mergeCell ref="F60:F63"/>
    <mergeCell ref="G60:G63"/>
    <mergeCell ref="H60:H63"/>
    <mergeCell ref="B56:B63"/>
    <mergeCell ref="C56:C63"/>
    <mergeCell ref="D56:D59"/>
    <mergeCell ref="E56:E59"/>
    <mergeCell ref="F56:F59"/>
    <mergeCell ref="D52:D55"/>
    <mergeCell ref="E52:E55"/>
    <mergeCell ref="F52:F55"/>
    <mergeCell ref="G52:G55"/>
    <mergeCell ref="H52:H55"/>
    <mergeCell ref="D44:D47"/>
    <mergeCell ref="E44:E47"/>
    <mergeCell ref="F44:F47"/>
    <mergeCell ref="G44:G47"/>
    <mergeCell ref="H44:H47"/>
    <mergeCell ref="D48:D51"/>
    <mergeCell ref="E48:E51"/>
    <mergeCell ref="F48:F51"/>
    <mergeCell ref="G48:G51"/>
    <mergeCell ref="H48:H51"/>
    <mergeCell ref="D36:D39"/>
    <mergeCell ref="E36:E39"/>
    <mergeCell ref="F36:F39"/>
    <mergeCell ref="G36:G39"/>
    <mergeCell ref="H36:H39"/>
    <mergeCell ref="D40:D43"/>
    <mergeCell ref="E40:E43"/>
    <mergeCell ref="F40:F43"/>
    <mergeCell ref="G40:G43"/>
    <mergeCell ref="H40:H43"/>
    <mergeCell ref="D28:D31"/>
    <mergeCell ref="E28:E31"/>
    <mergeCell ref="F28:F31"/>
    <mergeCell ref="G28:G31"/>
    <mergeCell ref="H28:H31"/>
    <mergeCell ref="D32:D35"/>
    <mergeCell ref="E32:E35"/>
    <mergeCell ref="F32:F35"/>
    <mergeCell ref="G32:G35"/>
    <mergeCell ref="H32:H35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</mergeCells>
  <printOptions gridLines="1"/>
  <pageMargins left="0.25" right="0.25" top="0.75" bottom="0.75" header="0.3" footer="0.3"/>
  <pageSetup paperSize="9" scale="50" fitToHeight="0" orientation="landscape" r:id="rId1"/>
  <headerFooter>
    <oddHeader>Страница 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64"/>
  <sheetViews>
    <sheetView view="pageBreakPreview" zoomScale="50" zoomScaleNormal="80" zoomScaleSheetLayoutView="50" workbookViewId="0">
      <pane xSplit="9" ySplit="3" topLeftCell="J52" activePane="bottomRight" state="frozen"/>
      <selection pane="topRight" activeCell="J1" sqref="J1"/>
      <selection pane="bottomLeft" activeCell="A4" sqref="A4"/>
      <selection pane="bottomRight" activeCell="M62" sqref="M62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28.8554687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17.85546875" style="1" customWidth="1"/>
    <col min="15" max="15" width="13.7109375" style="1" customWidth="1"/>
    <col min="16" max="22" width="8" style="4" hidden="1" customWidth="1"/>
    <col min="23" max="23" width="34.28515625" style="1" customWidth="1"/>
    <col min="24" max="16384" width="9.140625" style="1"/>
  </cols>
  <sheetData>
    <row r="1" spans="2:17" ht="145.9" customHeight="1" outlineLevel="1" x14ac:dyDescent="0.25">
      <c r="B1" s="2"/>
      <c r="M1" s="140" t="s">
        <v>71</v>
      </c>
      <c r="N1" s="140"/>
      <c r="O1" s="140"/>
    </row>
    <row r="2" spans="2:17" ht="42" customHeight="1" outlineLevel="1" x14ac:dyDescent="0.3">
      <c r="B2" s="104" t="s">
        <v>40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17" ht="195" customHeight="1" x14ac:dyDescent="0.25">
      <c r="B3" s="22" t="s">
        <v>19</v>
      </c>
      <c r="C3" s="22" t="s">
        <v>0</v>
      </c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  <c r="M3" s="22" t="s">
        <v>10</v>
      </c>
      <c r="N3" s="22" t="s">
        <v>11</v>
      </c>
      <c r="O3" s="22" t="s">
        <v>12</v>
      </c>
    </row>
    <row r="4" spans="2:17" ht="18.75" x14ac:dyDescent="0.25"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</row>
    <row r="5" spans="2:17" ht="37.15" customHeight="1" x14ac:dyDescent="0.25">
      <c r="B5" s="112">
        <v>1</v>
      </c>
      <c r="C5" s="109" t="s">
        <v>60</v>
      </c>
      <c r="D5" s="36" t="s">
        <v>61</v>
      </c>
      <c r="E5" s="118" t="s">
        <v>62</v>
      </c>
      <c r="F5" s="118">
        <v>2025</v>
      </c>
      <c r="G5" s="133"/>
      <c r="H5" s="136">
        <f>J5</f>
        <v>179846</v>
      </c>
      <c r="I5" s="24" t="s">
        <v>13</v>
      </c>
      <c r="J5" s="25">
        <f t="shared" ref="J5:O5" si="0">J7</f>
        <v>179846</v>
      </c>
      <c r="K5" s="25">
        <f t="shared" si="0"/>
        <v>20000</v>
      </c>
      <c r="L5" s="25">
        <f t="shared" si="0"/>
        <v>28600.039710000001</v>
      </c>
      <c r="M5" s="25">
        <f t="shared" si="0"/>
        <v>28284.685310000001</v>
      </c>
      <c r="N5" s="43">
        <f t="shared" si="0"/>
        <v>102961.27497999999</v>
      </c>
      <c r="O5" s="43">
        <f t="shared" si="0"/>
        <v>0</v>
      </c>
      <c r="P5" s="5"/>
    </row>
    <row r="6" spans="2:17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25"/>
      <c r="K6" s="25"/>
      <c r="L6" s="25"/>
      <c r="M6" s="25"/>
      <c r="N6" s="26"/>
      <c r="O6" s="26"/>
    </row>
    <row r="7" spans="2:17" ht="168" customHeight="1" x14ac:dyDescent="0.25">
      <c r="B7" s="113"/>
      <c r="C7" s="110"/>
      <c r="D7" s="37"/>
      <c r="E7" s="119"/>
      <c r="F7" s="119"/>
      <c r="G7" s="134"/>
      <c r="H7" s="137"/>
      <c r="I7" s="24" t="s">
        <v>63</v>
      </c>
      <c r="J7" s="25">
        <f>K7+L7+M7+N7+O7</f>
        <v>179846</v>
      </c>
      <c r="K7" s="25">
        <f>K52</f>
        <v>20000</v>
      </c>
      <c r="L7" s="25">
        <f>L12+L16+L20+L24+L28+L32+L36+L40+L44+L48+L52+L56</f>
        <v>28600.039710000001</v>
      </c>
      <c r="M7" s="25">
        <f>M12+M16+M20+M24+M28+M32+M36+M40+M44+M48+M52</f>
        <v>28284.685310000001</v>
      </c>
      <c r="N7" s="25">
        <f>N12+N16+N20+N24+N28+N32+N36+N40+N44+N48+N52</f>
        <v>102961.27497999999</v>
      </c>
      <c r="O7" s="25">
        <f>O12+O16+O20+O24+O28+O32+O36+O40+O44+O48+O52+O56</f>
        <v>0</v>
      </c>
      <c r="P7" s="5">
        <f>P5-179846</f>
        <v>-179846</v>
      </c>
      <c r="Q7" s="4">
        <v>881.79413999999997</v>
      </c>
    </row>
    <row r="8" spans="2:17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25"/>
      <c r="K8" s="25"/>
      <c r="L8" s="25"/>
      <c r="M8" s="25"/>
      <c r="N8" s="26"/>
      <c r="O8" s="26"/>
    </row>
    <row r="9" spans="2:17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25"/>
      <c r="K9" s="25"/>
      <c r="L9" s="25"/>
      <c r="M9" s="25"/>
      <c r="N9" s="26"/>
      <c r="O9" s="26"/>
      <c r="P9" s="4">
        <f>J9/2</f>
        <v>0</v>
      </c>
      <c r="Q9" s="5">
        <f>L9-P9</f>
        <v>0</v>
      </c>
    </row>
    <row r="10" spans="2:17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25"/>
      <c r="K10" s="25"/>
      <c r="L10" s="25"/>
      <c r="M10" s="25"/>
      <c r="N10" s="26"/>
      <c r="O10" s="26"/>
    </row>
    <row r="11" spans="2:17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25"/>
      <c r="K11" s="25"/>
      <c r="L11" s="25"/>
      <c r="M11" s="25"/>
      <c r="N11" s="26"/>
      <c r="O11" s="26"/>
      <c r="Q11" s="5">
        <v>896.33627999999999</v>
      </c>
    </row>
    <row r="12" spans="2:17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7" t="s">
        <v>13</v>
      </c>
      <c r="J12" s="28">
        <f>K12+L12+M12+N12+O12</f>
        <v>4787.72498</v>
      </c>
      <c r="K12" s="28"/>
      <c r="L12" s="28">
        <v>2393.86249</v>
      </c>
      <c r="M12" s="28">
        <v>2393.86249</v>
      </c>
      <c r="N12" s="29"/>
      <c r="O12" s="29"/>
    </row>
    <row r="13" spans="2:17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28"/>
      <c r="K13" s="28"/>
      <c r="L13" s="28"/>
      <c r="M13" s="28"/>
      <c r="N13" s="29"/>
      <c r="O13" s="29"/>
    </row>
    <row r="14" spans="2:17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28">
        <f>K14+L14+M14+N14+O14</f>
        <v>4787.72498</v>
      </c>
      <c r="K14" s="28"/>
      <c r="L14" s="28">
        <v>2393.86249</v>
      </c>
      <c r="M14" s="28">
        <v>2393.86249</v>
      </c>
      <c r="N14" s="29"/>
      <c r="O14" s="29"/>
      <c r="P14" s="4" t="s">
        <v>55</v>
      </c>
    </row>
    <row r="15" spans="2:17" ht="36.6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28"/>
      <c r="K15" s="28"/>
      <c r="L15" s="28"/>
      <c r="M15" s="28"/>
      <c r="N15" s="29"/>
      <c r="O15" s="29"/>
    </row>
    <row r="16" spans="2:17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7" t="s">
        <v>13</v>
      </c>
      <c r="J16" s="28">
        <f>K16+L16+M16+N16+O16</f>
        <v>1792.67256</v>
      </c>
      <c r="K16" s="28"/>
      <c r="L16" s="28">
        <v>896.33627999999999</v>
      </c>
      <c r="M16" s="28">
        <v>896.33627999999999</v>
      </c>
      <c r="N16" s="29"/>
      <c r="O16" s="29"/>
      <c r="P16" s="4" t="s">
        <v>55</v>
      </c>
    </row>
    <row r="17" spans="2:23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28"/>
      <c r="K17" s="28"/>
      <c r="L17" s="28"/>
      <c r="M17" s="28"/>
      <c r="N17" s="29"/>
      <c r="O17" s="29"/>
    </row>
    <row r="18" spans="2:23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28">
        <f>K18+L18+M18+N18+O18</f>
        <v>1792.67256</v>
      </c>
      <c r="K18" s="28"/>
      <c r="L18" s="30">
        <v>896.33627999999999</v>
      </c>
      <c r="M18" s="28">
        <v>896.33627999999999</v>
      </c>
      <c r="N18" s="29"/>
      <c r="O18" s="29"/>
      <c r="Q18" s="5"/>
    </row>
    <row r="19" spans="2:23" ht="54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28"/>
      <c r="K19" s="28"/>
      <c r="L19" s="28"/>
      <c r="M19" s="28"/>
      <c r="N19" s="29"/>
      <c r="O19" s="29"/>
    </row>
    <row r="20" spans="2:23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v>4997.6270599999998</v>
      </c>
      <c r="I20" s="27" t="s">
        <v>13</v>
      </c>
      <c r="J20" s="28">
        <f>K20+L20+M20+N20+O20</f>
        <v>4997.6270599999998</v>
      </c>
      <c r="K20" s="28"/>
      <c r="L20" s="28">
        <v>2498.8135299999999</v>
      </c>
      <c r="M20" s="28">
        <v>2498.8135299999999</v>
      </c>
      <c r="N20" s="29"/>
      <c r="O20" s="29"/>
      <c r="P20" s="4">
        <f>J20/2</f>
        <v>2498.8135299999999</v>
      </c>
    </row>
    <row r="21" spans="2:23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28"/>
      <c r="K21" s="28"/>
      <c r="L21" s="28"/>
      <c r="M21" s="28"/>
      <c r="N21" s="29"/>
      <c r="O21" s="29"/>
    </row>
    <row r="22" spans="2:23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28">
        <f>K22+L22+M22+N22+O22</f>
        <v>4997.6270599999998</v>
      </c>
      <c r="K22" s="28"/>
      <c r="L22" s="28">
        <v>2498.8135299999999</v>
      </c>
      <c r="M22" s="28">
        <v>2498.8135299999999</v>
      </c>
      <c r="N22" s="29"/>
      <c r="O22" s="29"/>
      <c r="Q22" s="5"/>
    </row>
    <row r="23" spans="2:23" ht="59.45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28"/>
      <c r="K23" s="28"/>
      <c r="L23" s="28"/>
      <c r="M23" s="28"/>
      <c r="N23" s="29"/>
      <c r="O23" s="29"/>
    </row>
    <row r="24" spans="2:23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v>3346.5096199999998</v>
      </c>
      <c r="I24" s="27" t="s">
        <v>13</v>
      </c>
      <c r="J24" s="28">
        <f>K24+L24+M24+N24+O24</f>
        <v>3346.5096199999998</v>
      </c>
      <c r="K24" s="28"/>
      <c r="L24" s="28">
        <v>1673.2548099999999</v>
      </c>
      <c r="M24" s="28">
        <v>1673.2548099999999</v>
      </c>
      <c r="N24" s="29"/>
      <c r="O24" s="29"/>
      <c r="P24" s="4">
        <f>J24/2</f>
        <v>1673.2548099999999</v>
      </c>
    </row>
    <row r="25" spans="2:23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28"/>
      <c r="K25" s="28"/>
      <c r="L25" s="28"/>
      <c r="M25" s="28"/>
      <c r="N25" s="29"/>
      <c r="O25" s="29"/>
    </row>
    <row r="26" spans="2:23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28">
        <f>K26+L26+M26+N26+O26</f>
        <v>3346.5096199999998</v>
      </c>
      <c r="K26" s="28"/>
      <c r="L26" s="28">
        <v>1673.2548099999999</v>
      </c>
      <c r="M26" s="28">
        <v>1673.2548099999999</v>
      </c>
      <c r="N26" s="29"/>
      <c r="O26" s="29"/>
      <c r="P26" s="6">
        <v>1521.0660399999999</v>
      </c>
      <c r="Q26" s="4">
        <v>1825.4435799999999</v>
      </c>
    </row>
    <row r="27" spans="2:23" ht="52.15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28"/>
      <c r="K27" s="28"/>
      <c r="L27" s="28"/>
      <c r="M27" s="28"/>
      <c r="N27" s="29"/>
      <c r="O27" s="29"/>
      <c r="P27" s="5">
        <f>H24-P26</f>
        <v>1825.4435799999999</v>
      </c>
    </row>
    <row r="28" spans="2:23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v>4483.3474399999996</v>
      </c>
      <c r="I28" s="27" t="s">
        <v>13</v>
      </c>
      <c r="J28" s="28">
        <f>K28+L28+M28+N28+O28</f>
        <v>4483.3474399999996</v>
      </c>
      <c r="K28" s="28"/>
      <c r="L28" s="28">
        <v>2241.6737199999998</v>
      </c>
      <c r="M28" s="28">
        <v>2241.6737199999998</v>
      </c>
      <c r="N28" s="29"/>
      <c r="O28" s="29"/>
      <c r="P28" s="4">
        <f>J28/2</f>
        <v>2241.6737199999998</v>
      </c>
    </row>
    <row r="29" spans="2:23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28"/>
      <c r="K29" s="28"/>
      <c r="L29" s="28"/>
      <c r="M29" s="28"/>
      <c r="N29" s="29"/>
      <c r="O29" s="29"/>
    </row>
    <row r="30" spans="2:23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28">
        <f>K30+L30+M30+N30+O30</f>
        <v>4483.3474399999996</v>
      </c>
      <c r="K30" s="28"/>
      <c r="L30" s="28">
        <v>2241.6737199999998</v>
      </c>
      <c r="M30" s="28">
        <v>2241.6737199999998</v>
      </c>
      <c r="N30" s="29"/>
      <c r="O30" s="29"/>
    </row>
    <row r="31" spans="2:23" ht="52.9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28"/>
      <c r="K31" s="28"/>
      <c r="L31" s="28"/>
      <c r="M31" s="28"/>
      <c r="N31" s="29"/>
      <c r="O31" s="29"/>
    </row>
    <row r="32" spans="2:23" ht="30.75" customHeight="1" x14ac:dyDescent="0.3">
      <c r="B32" s="113"/>
      <c r="C32" s="110"/>
      <c r="D32" s="127" t="s">
        <v>66</v>
      </c>
      <c r="E32" s="100" t="s">
        <v>67</v>
      </c>
      <c r="F32" s="100">
        <v>2025</v>
      </c>
      <c r="G32" s="130"/>
      <c r="H32" s="124">
        <v>16748.22</v>
      </c>
      <c r="I32" s="27" t="s">
        <v>13</v>
      </c>
      <c r="J32" s="28">
        <f>K32+L32+M32+N32+O32</f>
        <v>16748.22</v>
      </c>
      <c r="K32" s="28"/>
      <c r="L32" s="28"/>
      <c r="M32" s="28">
        <v>4054.5043999999998</v>
      </c>
      <c r="N32" s="34">
        <f>8714.83866+3978.87694</f>
        <v>12693.7156</v>
      </c>
      <c r="O32" s="39"/>
      <c r="P32" s="5">
        <v>120660.22532</v>
      </c>
      <c r="Q32" s="5">
        <f>M32-P32</f>
        <v>-116605.72091999999</v>
      </c>
      <c r="R32" s="5" t="e">
        <f>P44+M48+M40+M36+#REF!</f>
        <v>#REF!</v>
      </c>
      <c r="S32" s="5" t="e">
        <f>P32-R32</f>
        <v>#REF!</v>
      </c>
      <c r="T32" s="5">
        <v>38354.34532</v>
      </c>
      <c r="W32" s="41">
        <f>16748.22-12769.34306</f>
        <v>3978.8769400000019</v>
      </c>
    </row>
    <row r="33" spans="2:23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28"/>
      <c r="K33" s="28"/>
      <c r="L33" s="28"/>
      <c r="M33" s="28"/>
      <c r="N33" s="39"/>
      <c r="O33" s="39"/>
    </row>
    <row r="34" spans="2:23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28">
        <f>K34+L34+M34+N34+O34</f>
        <v>16748.22</v>
      </c>
      <c r="K34" s="28"/>
      <c r="L34" s="28"/>
      <c r="M34" s="28">
        <v>4054.5043999999998</v>
      </c>
      <c r="N34" s="34">
        <f>8714.83866+3978.87694</f>
        <v>12693.7156</v>
      </c>
      <c r="O34" s="39"/>
      <c r="P34" s="5">
        <f>M34-120660.22532</f>
        <v>-116605.72091999999</v>
      </c>
      <c r="Q34" s="4">
        <v>881.79413999999804</v>
      </c>
      <c r="S34" s="4">
        <v>16354.34532</v>
      </c>
    </row>
    <row r="35" spans="2:23" ht="43.9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25"/>
      <c r="K35" s="25"/>
      <c r="L35" s="25"/>
      <c r="M35" s="25"/>
      <c r="N35" s="40"/>
      <c r="O35" s="40"/>
      <c r="P35" s="7" t="s">
        <v>56</v>
      </c>
    </row>
    <row r="36" spans="2:23" ht="37.9" customHeight="1" x14ac:dyDescent="0.3">
      <c r="B36" s="113"/>
      <c r="C36" s="110"/>
      <c r="D36" s="127" t="s">
        <v>52</v>
      </c>
      <c r="E36" s="100" t="s">
        <v>68</v>
      </c>
      <c r="F36" s="100">
        <v>2025</v>
      </c>
      <c r="G36" s="130"/>
      <c r="H36" s="124">
        <v>7759.22</v>
      </c>
      <c r="I36" s="27" t="s">
        <v>13</v>
      </c>
      <c r="J36" s="28">
        <f>K36+L36+M36+N36+O36</f>
        <v>7759.22</v>
      </c>
      <c r="K36" s="28"/>
      <c r="L36" s="28"/>
      <c r="M36" s="28">
        <v>5530.1557700000003</v>
      </c>
      <c r="N36" s="34">
        <f>277.16534+1951.89889</f>
        <v>2229.06423</v>
      </c>
      <c r="O36" s="39"/>
      <c r="P36" s="7" t="s">
        <v>56</v>
      </c>
      <c r="W36" s="41">
        <f>7759.22-5807.32111</f>
        <v>1951.8988900000004</v>
      </c>
    </row>
    <row r="37" spans="2:23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28"/>
      <c r="K37" s="28"/>
      <c r="L37" s="28"/>
      <c r="M37" s="28"/>
      <c r="N37" s="39"/>
      <c r="O37" s="39"/>
      <c r="P37" s="7"/>
    </row>
    <row r="38" spans="2:23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28">
        <f>K38+L38+M38+N38+O38</f>
        <v>7759.22</v>
      </c>
      <c r="K38" s="28"/>
      <c r="L38" s="28"/>
      <c r="M38" s="28">
        <v>5530.1557700000003</v>
      </c>
      <c r="N38" s="34">
        <f>277.16534+1951.89889</f>
        <v>2229.06423</v>
      </c>
      <c r="O38" s="39"/>
      <c r="P38" s="13">
        <v>10000</v>
      </c>
      <c r="Q38" s="14">
        <v>7759.22</v>
      </c>
      <c r="R38" s="15">
        <f>P38-Q38</f>
        <v>2240.7799999999997</v>
      </c>
    </row>
    <row r="39" spans="2:23" ht="4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28"/>
      <c r="K39" s="28"/>
      <c r="L39" s="28"/>
      <c r="M39" s="28"/>
      <c r="N39" s="39"/>
      <c r="O39" s="39"/>
      <c r="P39" s="7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3" ht="34.9" customHeight="1" x14ac:dyDescent="0.3">
      <c r="B40" s="113"/>
      <c r="C40" s="110"/>
      <c r="D40" s="127" t="s">
        <v>43</v>
      </c>
      <c r="E40" s="100" t="s">
        <v>68</v>
      </c>
      <c r="F40" s="100">
        <v>2025</v>
      </c>
      <c r="G40" s="130"/>
      <c r="H40" s="124">
        <v>18832.97</v>
      </c>
      <c r="I40" s="27" t="s">
        <v>13</v>
      </c>
      <c r="J40" s="28">
        <f>K40+L40+M40+N40+O40</f>
        <v>18832.97</v>
      </c>
      <c r="K40" s="28"/>
      <c r="L40" s="28"/>
      <c r="M40" s="28">
        <v>4536.7594600000002</v>
      </c>
      <c r="N40" s="33">
        <f>9748.34959+4547.86095</f>
        <v>14296.21054</v>
      </c>
      <c r="O40" s="29"/>
      <c r="P40" s="17">
        <v>30000</v>
      </c>
      <c r="Q40" s="18">
        <f>R40-P40</f>
        <v>5136.0423200000005</v>
      </c>
      <c r="R40" s="19">
        <v>35136.04232</v>
      </c>
      <c r="S40" s="11">
        <v>30000</v>
      </c>
      <c r="T40" s="11"/>
      <c r="W40" s="41">
        <f>18832.97-14285.10905</f>
        <v>4547.860950000002</v>
      </c>
    </row>
    <row r="41" spans="2:23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28"/>
      <c r="K41" s="28"/>
      <c r="L41" s="28"/>
      <c r="M41" s="28"/>
      <c r="N41" s="29"/>
      <c r="O41" s="29"/>
    </row>
    <row r="42" spans="2:23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28">
        <f>K42+L42+M42+N42+O42</f>
        <v>18832.97</v>
      </c>
      <c r="K42" s="28"/>
      <c r="L42" s="28"/>
      <c r="M42" s="28">
        <v>4536.7594600000002</v>
      </c>
      <c r="N42" s="33">
        <f>9748.34959+4547.86095</f>
        <v>14296.21054</v>
      </c>
      <c r="O42" s="29"/>
      <c r="Q42" s="4">
        <v>5136.0423200000005</v>
      </c>
      <c r="R42" s="4">
        <f>P42+Q42</f>
        <v>5136.0423200000005</v>
      </c>
    </row>
    <row r="43" spans="2:23" ht="46.9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28"/>
      <c r="K43" s="28"/>
      <c r="L43" s="28"/>
      <c r="M43" s="28"/>
      <c r="N43" s="29"/>
      <c r="O43" s="29"/>
    </row>
    <row r="44" spans="2:23" ht="36.6" customHeight="1" x14ac:dyDescent="0.3">
      <c r="B44" s="113"/>
      <c r="C44" s="110"/>
      <c r="D44" s="127" t="s">
        <v>53</v>
      </c>
      <c r="E44" s="100">
        <v>2025</v>
      </c>
      <c r="F44" s="100">
        <v>2025</v>
      </c>
      <c r="G44" s="130"/>
      <c r="H44" s="139">
        <v>59236.139459999999</v>
      </c>
      <c r="I44" s="27" t="s">
        <v>13</v>
      </c>
      <c r="J44" s="28">
        <f>M44+N44</f>
        <v>59236.139459999999</v>
      </c>
      <c r="K44" s="28"/>
      <c r="L44" s="28"/>
      <c r="M44" s="28"/>
      <c r="N44" s="34">
        <v>59236.139459999999</v>
      </c>
      <c r="O44" s="39"/>
      <c r="P44" s="4">
        <v>42000</v>
      </c>
      <c r="Q44" s="5">
        <f>M44-P44</f>
        <v>-42000</v>
      </c>
      <c r="R44" s="5">
        <v>17236.139459999999</v>
      </c>
    </row>
    <row r="45" spans="2:23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28"/>
      <c r="K45" s="28"/>
      <c r="L45" s="28"/>
      <c r="M45" s="28"/>
      <c r="N45" s="39"/>
      <c r="O45" s="39"/>
    </row>
    <row r="46" spans="2:23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28">
        <f>K46+L46+M46+N46+O46</f>
        <v>59236.139459999999</v>
      </c>
      <c r="K46" s="28"/>
      <c r="L46" s="28"/>
      <c r="M46" s="28"/>
      <c r="N46" s="42">
        <v>59236.139459999999</v>
      </c>
      <c r="O46" s="39"/>
      <c r="P46" s="20">
        <v>59236.139459999991</v>
      </c>
      <c r="Q46" s="4">
        <v>2240.7799999999997</v>
      </c>
      <c r="R46" s="4">
        <f>P46+Q46</f>
        <v>61476.91945999999</v>
      </c>
    </row>
    <row r="47" spans="2:23" ht="31.9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28"/>
      <c r="K47" s="28"/>
      <c r="L47" s="28"/>
      <c r="M47" s="28"/>
      <c r="N47" s="39"/>
      <c r="O47" s="39"/>
      <c r="P47" s="4" t="s">
        <v>56</v>
      </c>
    </row>
    <row r="48" spans="2:23" ht="29.25" customHeight="1" x14ac:dyDescent="0.3">
      <c r="B48" s="113"/>
      <c r="C48" s="110"/>
      <c r="D48" s="127" t="s">
        <v>54</v>
      </c>
      <c r="E48" s="100" t="s">
        <v>68</v>
      </c>
      <c r="F48" s="100">
        <v>2025</v>
      </c>
      <c r="G48" s="130"/>
      <c r="H48" s="124">
        <v>18965.47</v>
      </c>
      <c r="I48" s="27" t="s">
        <v>13</v>
      </c>
      <c r="J48" s="28">
        <f>K48+L48+M48+N48+O48</f>
        <v>18965.47</v>
      </c>
      <c r="K48" s="28"/>
      <c r="L48" s="28"/>
      <c r="M48" s="28">
        <v>4459.32485</v>
      </c>
      <c r="N48" s="34">
        <f>9583.79535+4922.3498</f>
        <v>14506.14515</v>
      </c>
      <c r="O48" s="34"/>
      <c r="P48" s="21">
        <v>38775.963000000003</v>
      </c>
      <c r="Q48" s="5">
        <f>P48-M48</f>
        <v>34316.638150000006</v>
      </c>
      <c r="W48" s="41">
        <f>18965.47-14043.1202</f>
        <v>4922.3498000000018</v>
      </c>
    </row>
    <row r="49" spans="2:16" ht="31.15" customHeight="1" x14ac:dyDescent="0.25">
      <c r="B49" s="113"/>
      <c r="C49" s="110"/>
      <c r="D49" s="128"/>
      <c r="E49" s="101"/>
      <c r="F49" s="101"/>
      <c r="G49" s="131"/>
      <c r="H49" s="125"/>
      <c r="I49" s="27" t="s">
        <v>14</v>
      </c>
      <c r="J49" s="28"/>
      <c r="K49" s="28"/>
      <c r="L49" s="28"/>
      <c r="M49" s="28"/>
      <c r="N49" s="34"/>
      <c r="O49" s="34"/>
    </row>
    <row r="50" spans="2:16" ht="105" customHeight="1" x14ac:dyDescent="0.25">
      <c r="B50" s="113"/>
      <c r="C50" s="110"/>
      <c r="D50" s="128"/>
      <c r="E50" s="101"/>
      <c r="F50" s="101"/>
      <c r="G50" s="131"/>
      <c r="H50" s="125"/>
      <c r="I50" s="27" t="s">
        <v>65</v>
      </c>
      <c r="J50" s="28">
        <f>K50+L50+M50+N50+O50</f>
        <v>18965.47</v>
      </c>
      <c r="K50" s="28"/>
      <c r="L50" s="28"/>
      <c r="M50" s="28">
        <v>4459.32485</v>
      </c>
      <c r="N50" s="34">
        <f>9583.79535+4922.3498</f>
        <v>14506.14515</v>
      </c>
      <c r="O50" s="34"/>
      <c r="P50" s="4">
        <v>881.80781999999999</v>
      </c>
    </row>
    <row r="51" spans="2:16" ht="33" customHeight="1" x14ac:dyDescent="0.25">
      <c r="B51" s="113"/>
      <c r="C51" s="110"/>
      <c r="D51" s="129"/>
      <c r="E51" s="102"/>
      <c r="F51" s="102"/>
      <c r="G51" s="132"/>
      <c r="H51" s="126"/>
      <c r="I51" s="27" t="s">
        <v>15</v>
      </c>
      <c r="J51" s="28"/>
      <c r="K51" s="28"/>
      <c r="L51" s="28"/>
      <c r="M51" s="28"/>
      <c r="N51" s="34"/>
      <c r="O51" s="34"/>
    </row>
    <row r="52" spans="2:16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7" t="s">
        <v>13</v>
      </c>
      <c r="J52" s="28">
        <f>K52+L52+M52+N52+O52</f>
        <v>38896.098880000005</v>
      </c>
      <c r="K52" s="28">
        <v>20000</v>
      </c>
      <c r="L52" s="28">
        <v>18896.098880000001</v>
      </c>
      <c r="M52" s="28"/>
      <c r="N52" s="31"/>
      <c r="O52" s="31"/>
      <c r="P52" s="5"/>
    </row>
    <row r="53" spans="2:16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25"/>
      <c r="K53" s="25"/>
      <c r="L53" s="25"/>
      <c r="M53" s="25"/>
      <c r="N53" s="31"/>
      <c r="O53" s="31"/>
    </row>
    <row r="54" spans="2:16" ht="65.45" customHeight="1" x14ac:dyDescent="0.25">
      <c r="B54" s="113"/>
      <c r="C54" s="110"/>
      <c r="D54" s="122"/>
      <c r="E54" s="101"/>
      <c r="F54" s="101"/>
      <c r="G54" s="119"/>
      <c r="H54" s="125"/>
      <c r="I54" s="35" t="s">
        <v>65</v>
      </c>
      <c r="J54" s="28">
        <f>K54+L54+M54+N54+O54</f>
        <v>38896.098880000005</v>
      </c>
      <c r="K54" s="28">
        <v>20000</v>
      </c>
      <c r="L54" s="28">
        <v>18896.098880000001</v>
      </c>
      <c r="M54" s="25"/>
      <c r="N54" s="31"/>
      <c r="O54" s="31"/>
      <c r="P54" s="5"/>
    </row>
    <row r="55" spans="2:16" ht="49.15" customHeight="1" x14ac:dyDescent="0.25">
      <c r="B55" s="114"/>
      <c r="C55" s="111"/>
      <c r="D55" s="123"/>
      <c r="E55" s="102"/>
      <c r="F55" s="102"/>
      <c r="G55" s="120"/>
      <c r="H55" s="126"/>
      <c r="I55" s="35" t="s">
        <v>15</v>
      </c>
      <c r="J55" s="28"/>
      <c r="K55" s="28"/>
      <c r="L55" s="28"/>
      <c r="M55" s="25"/>
      <c r="N55" s="31"/>
      <c r="O55" s="31"/>
      <c r="P55" s="5"/>
    </row>
    <row r="56" spans="2:16" ht="56.45" customHeight="1" x14ac:dyDescent="0.25">
      <c r="B56" s="112">
        <v>3</v>
      </c>
      <c r="C56" s="115" t="s">
        <v>72</v>
      </c>
      <c r="D56" s="115"/>
      <c r="E56" s="100" t="s">
        <v>67</v>
      </c>
      <c r="F56" s="100">
        <v>2025</v>
      </c>
      <c r="G56" s="118"/>
      <c r="H56" s="124">
        <f>J56</f>
        <v>447032</v>
      </c>
      <c r="I56" s="24" t="s">
        <v>13</v>
      </c>
      <c r="J56" s="25">
        <f>K56+L56+M56+N56+O56</f>
        <v>447032</v>
      </c>
      <c r="K56" s="25"/>
      <c r="L56" s="25"/>
      <c r="M56" s="25">
        <v>155665.77468</v>
      </c>
      <c r="N56" s="31">
        <v>291366.22532000003</v>
      </c>
      <c r="O56" s="31"/>
      <c r="P56" s="5"/>
    </row>
    <row r="57" spans="2:16" ht="69.599999999999994" customHeight="1" x14ac:dyDescent="0.25">
      <c r="B57" s="113"/>
      <c r="C57" s="116"/>
      <c r="D57" s="116"/>
      <c r="E57" s="101"/>
      <c r="F57" s="101"/>
      <c r="G57" s="119"/>
      <c r="H57" s="125"/>
      <c r="I57" s="27" t="s">
        <v>14</v>
      </c>
      <c r="J57" s="28"/>
      <c r="K57" s="28"/>
      <c r="L57" s="28"/>
      <c r="M57" s="25"/>
      <c r="N57" s="31"/>
      <c r="O57" s="31"/>
      <c r="P57" s="5"/>
    </row>
    <row r="58" spans="2:16" ht="301.14999999999998" customHeight="1" x14ac:dyDescent="0.25">
      <c r="B58" s="113"/>
      <c r="C58" s="116"/>
      <c r="D58" s="116"/>
      <c r="E58" s="101"/>
      <c r="F58" s="101"/>
      <c r="G58" s="119"/>
      <c r="H58" s="125"/>
      <c r="I58" s="35" t="s">
        <v>65</v>
      </c>
      <c r="J58" s="28">
        <f>K58+L58+M58+N58+O58</f>
        <v>447032</v>
      </c>
      <c r="K58" s="28"/>
      <c r="L58" s="28"/>
      <c r="M58" s="28">
        <v>155665.77468</v>
      </c>
      <c r="N58" s="34">
        <v>291366.22532000003</v>
      </c>
      <c r="O58" s="31"/>
      <c r="P58" s="5"/>
    </row>
    <row r="59" spans="2:16" ht="114" customHeight="1" x14ac:dyDescent="0.25">
      <c r="B59" s="113"/>
      <c r="C59" s="116"/>
      <c r="D59" s="117"/>
      <c r="E59" s="102"/>
      <c r="F59" s="102"/>
      <c r="G59" s="120"/>
      <c r="H59" s="126"/>
      <c r="I59" s="35" t="s">
        <v>15</v>
      </c>
      <c r="J59" s="28"/>
      <c r="K59" s="28"/>
      <c r="L59" s="28"/>
      <c r="M59" s="25"/>
      <c r="N59" s="31"/>
      <c r="O59" s="31"/>
      <c r="P59" s="5"/>
    </row>
    <row r="60" spans="2:16" ht="114" customHeight="1" x14ac:dyDescent="0.25">
      <c r="B60" s="113"/>
      <c r="C60" s="116"/>
      <c r="D60" s="116" t="s">
        <v>73</v>
      </c>
      <c r="E60" s="100" t="s">
        <v>67</v>
      </c>
      <c r="F60" s="100">
        <v>2025</v>
      </c>
      <c r="G60" s="118"/>
      <c r="H60" s="124"/>
      <c r="I60" s="27" t="s">
        <v>13</v>
      </c>
      <c r="J60" s="28">
        <f>K60+L60+M60+N60+O60</f>
        <v>447032</v>
      </c>
      <c r="K60" s="28"/>
      <c r="L60" s="28"/>
      <c r="M60" s="28">
        <v>155665.77468</v>
      </c>
      <c r="N60" s="34">
        <v>291366.22532000003</v>
      </c>
      <c r="O60" s="31"/>
      <c r="P60" s="5"/>
    </row>
    <row r="61" spans="2:16" ht="114" customHeight="1" x14ac:dyDescent="0.25">
      <c r="B61" s="113"/>
      <c r="C61" s="116"/>
      <c r="D61" s="116"/>
      <c r="E61" s="101"/>
      <c r="F61" s="101"/>
      <c r="G61" s="119"/>
      <c r="H61" s="125"/>
      <c r="I61" s="27" t="s">
        <v>14</v>
      </c>
      <c r="J61" s="28"/>
      <c r="K61" s="28"/>
      <c r="L61" s="28"/>
      <c r="M61" s="25"/>
      <c r="N61" s="31"/>
      <c r="O61" s="31"/>
      <c r="P61" s="5"/>
    </row>
    <row r="62" spans="2:16" ht="114" customHeight="1" x14ac:dyDescent="0.25">
      <c r="B62" s="113"/>
      <c r="C62" s="116"/>
      <c r="D62" s="116"/>
      <c r="E62" s="101"/>
      <c r="F62" s="101"/>
      <c r="G62" s="119"/>
      <c r="H62" s="125"/>
      <c r="I62" s="35" t="s">
        <v>65</v>
      </c>
      <c r="J62" s="28">
        <f>K62+L62+M62+N62+O62</f>
        <v>447032</v>
      </c>
      <c r="K62" s="28"/>
      <c r="L62" s="28"/>
      <c r="M62" s="28">
        <v>155665.77468</v>
      </c>
      <c r="N62" s="34">
        <v>291366.22532000003</v>
      </c>
      <c r="O62" s="31"/>
      <c r="P62" s="5"/>
    </row>
    <row r="63" spans="2:16" ht="61.15" customHeight="1" x14ac:dyDescent="0.25">
      <c r="B63" s="114"/>
      <c r="C63" s="117"/>
      <c r="D63" s="117"/>
      <c r="E63" s="102"/>
      <c r="F63" s="102"/>
      <c r="G63" s="120"/>
      <c r="H63" s="126"/>
      <c r="I63" s="35" t="s">
        <v>15</v>
      </c>
      <c r="J63" s="25"/>
      <c r="K63" s="25"/>
      <c r="L63" s="25"/>
      <c r="M63" s="25"/>
      <c r="N63" s="31"/>
      <c r="O63" s="31"/>
      <c r="P63" s="4" t="s">
        <v>26</v>
      </c>
    </row>
    <row r="64" spans="2:16" ht="67.900000000000006" customHeight="1" x14ac:dyDescent="0.25">
      <c r="B64" s="95" t="s">
        <v>16</v>
      </c>
      <c r="C64" s="95"/>
      <c r="D64" s="95"/>
      <c r="E64" s="95"/>
      <c r="F64" s="32"/>
      <c r="G64" s="32"/>
      <c r="H64" s="32"/>
      <c r="I64" s="32"/>
      <c r="J64" s="32"/>
      <c r="K64" s="32"/>
      <c r="L64" s="32"/>
      <c r="M64" s="91" t="s">
        <v>17</v>
      </c>
      <c r="N64" s="91"/>
      <c r="O64" s="91"/>
    </row>
  </sheetData>
  <mergeCells count="77"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D32:D35"/>
    <mergeCell ref="E32:E35"/>
    <mergeCell ref="F32:F35"/>
    <mergeCell ref="G32:G35"/>
    <mergeCell ref="H32:H35"/>
    <mergeCell ref="D28:D31"/>
    <mergeCell ref="E28:E31"/>
    <mergeCell ref="F28:F31"/>
    <mergeCell ref="G28:G31"/>
    <mergeCell ref="H28:H31"/>
    <mergeCell ref="D40:D43"/>
    <mergeCell ref="E40:E43"/>
    <mergeCell ref="F40:F43"/>
    <mergeCell ref="G40:G43"/>
    <mergeCell ref="H40:H43"/>
    <mergeCell ref="D36:D39"/>
    <mergeCell ref="E36:E39"/>
    <mergeCell ref="F36:F39"/>
    <mergeCell ref="G36:G39"/>
    <mergeCell ref="H36:H39"/>
    <mergeCell ref="D48:D51"/>
    <mergeCell ref="E48:E51"/>
    <mergeCell ref="F48:F51"/>
    <mergeCell ref="G48:G51"/>
    <mergeCell ref="H48:H51"/>
    <mergeCell ref="D44:D47"/>
    <mergeCell ref="E44:E47"/>
    <mergeCell ref="F44:F47"/>
    <mergeCell ref="G44:G47"/>
    <mergeCell ref="H44:H47"/>
    <mergeCell ref="D52:D55"/>
    <mergeCell ref="E52:E55"/>
    <mergeCell ref="F52:F55"/>
    <mergeCell ref="G52:G55"/>
    <mergeCell ref="H52:H55"/>
    <mergeCell ref="B64:E64"/>
    <mergeCell ref="M64:O64"/>
    <mergeCell ref="G56:G59"/>
    <mergeCell ref="H56:H59"/>
    <mergeCell ref="D60:D63"/>
    <mergeCell ref="E60:E63"/>
    <mergeCell ref="F60:F63"/>
    <mergeCell ref="G60:G63"/>
    <mergeCell ref="H60:H63"/>
    <mergeCell ref="B56:B63"/>
    <mergeCell ref="C56:C63"/>
    <mergeCell ref="D56:D59"/>
    <mergeCell ref="E56:E59"/>
    <mergeCell ref="F56:F59"/>
  </mergeCells>
  <printOptions gridLines="1"/>
  <pageMargins left="0.25" right="0.25" top="0.75" bottom="0.75" header="0.3" footer="0.3"/>
  <pageSetup paperSize="9" scale="43" fitToHeight="0" orientation="landscape" r:id="rId1"/>
  <headerFooter>
    <oddHeader>Страница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64"/>
  <sheetViews>
    <sheetView view="pageBreakPreview" zoomScale="50" zoomScaleNormal="80" zoomScaleSheetLayoutView="50" workbookViewId="0">
      <pane xSplit="9" ySplit="3" topLeftCell="J58" activePane="bottomRight" state="frozen"/>
      <selection pane="topRight" activeCell="J1" sqref="J1"/>
      <selection pane="bottomLeft" activeCell="A4" sqref="A4"/>
      <selection pane="bottomRight" activeCell="J54" sqref="J54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28.8554687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17.85546875" style="1" customWidth="1"/>
    <col min="15" max="15" width="13.7109375" style="1" customWidth="1"/>
    <col min="16" max="22" width="8" style="4" hidden="1" customWidth="1"/>
    <col min="23" max="23" width="34.28515625" style="1" customWidth="1"/>
    <col min="24" max="16384" width="9.140625" style="1"/>
  </cols>
  <sheetData>
    <row r="1" spans="2:17" ht="145.9" customHeight="1" outlineLevel="1" x14ac:dyDescent="0.25">
      <c r="B1" s="2"/>
      <c r="M1" s="140" t="s">
        <v>71</v>
      </c>
      <c r="N1" s="140"/>
      <c r="O1" s="140"/>
    </row>
    <row r="2" spans="2:17" ht="42" customHeight="1" outlineLevel="1" x14ac:dyDescent="0.3">
      <c r="B2" s="104" t="s">
        <v>40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17" ht="195" customHeight="1" x14ac:dyDescent="0.25">
      <c r="B3" s="22" t="s">
        <v>19</v>
      </c>
      <c r="C3" s="22" t="s">
        <v>0</v>
      </c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  <c r="M3" s="22" t="s">
        <v>10</v>
      </c>
      <c r="N3" s="22" t="s">
        <v>11</v>
      </c>
      <c r="O3" s="22" t="s">
        <v>12</v>
      </c>
    </row>
    <row r="4" spans="2:17" ht="18.75" x14ac:dyDescent="0.25"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</row>
    <row r="5" spans="2:17" ht="37.15" customHeight="1" x14ac:dyDescent="0.25">
      <c r="B5" s="112">
        <v>1</v>
      </c>
      <c r="C5" s="109" t="s">
        <v>60</v>
      </c>
      <c r="D5" s="36" t="s">
        <v>61</v>
      </c>
      <c r="E5" s="118" t="s">
        <v>74</v>
      </c>
      <c r="F5" s="118">
        <v>2024</v>
      </c>
      <c r="G5" s="133"/>
      <c r="H5" s="136">
        <f>J5</f>
        <v>179846</v>
      </c>
      <c r="I5" s="24" t="s">
        <v>13</v>
      </c>
      <c r="J5" s="25">
        <f t="shared" ref="J5:O5" si="0">J7</f>
        <v>179846</v>
      </c>
      <c r="K5" s="25">
        <f t="shared" si="0"/>
        <v>20000</v>
      </c>
      <c r="L5" s="25">
        <f t="shared" si="0"/>
        <v>28600.039710000001</v>
      </c>
      <c r="M5" s="25">
        <f t="shared" si="0"/>
        <v>131245.96029000002</v>
      </c>
      <c r="N5" s="43">
        <f t="shared" si="0"/>
        <v>0</v>
      </c>
      <c r="O5" s="43">
        <f t="shared" si="0"/>
        <v>0</v>
      </c>
      <c r="P5" s="5"/>
    </row>
    <row r="6" spans="2:17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25"/>
      <c r="K6" s="25"/>
      <c r="L6" s="25"/>
      <c r="M6" s="25"/>
      <c r="N6" s="26"/>
      <c r="O6" s="26"/>
    </row>
    <row r="7" spans="2:17" ht="168" customHeight="1" x14ac:dyDescent="0.25">
      <c r="B7" s="113"/>
      <c r="C7" s="110"/>
      <c r="D7" s="37"/>
      <c r="E7" s="119"/>
      <c r="F7" s="119"/>
      <c r="G7" s="134"/>
      <c r="H7" s="137"/>
      <c r="I7" s="24" t="s">
        <v>63</v>
      </c>
      <c r="J7" s="25">
        <f>K7+L7+M7+N7+O7</f>
        <v>179846</v>
      </c>
      <c r="K7" s="25">
        <f>K52</f>
        <v>20000</v>
      </c>
      <c r="L7" s="25">
        <f>L12+L16+L20+L24+L28+L32+L36+L40+L44+L48+L52+L56</f>
        <v>28600.039710000001</v>
      </c>
      <c r="M7" s="25">
        <f>M12+M16+M20+M24+M28+M32+M36+M40+M44+M48</f>
        <v>131245.96029000002</v>
      </c>
      <c r="N7" s="25">
        <v>0</v>
      </c>
      <c r="O7" s="25">
        <f>O12+O16+O20+O24+O28+O32+O36+O40+O44+O48+O52+O56</f>
        <v>0</v>
      </c>
      <c r="P7" s="5">
        <f>P5-179846</f>
        <v>-179846</v>
      </c>
      <c r="Q7" s="4">
        <v>881.79413999999997</v>
      </c>
    </row>
    <row r="8" spans="2:17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25"/>
      <c r="K8" s="25"/>
      <c r="L8" s="25"/>
      <c r="M8" s="25"/>
      <c r="N8" s="26"/>
      <c r="O8" s="26"/>
    </row>
    <row r="9" spans="2:17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25"/>
      <c r="K9" s="25"/>
      <c r="L9" s="25"/>
      <c r="M9" s="25"/>
      <c r="N9" s="26"/>
      <c r="O9" s="26"/>
      <c r="P9" s="4">
        <f>J9/2</f>
        <v>0</v>
      </c>
      <c r="Q9" s="5">
        <f>L9-P9</f>
        <v>0</v>
      </c>
    </row>
    <row r="10" spans="2:17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25"/>
      <c r="K10" s="25"/>
      <c r="L10" s="25"/>
      <c r="M10" s="25"/>
      <c r="N10" s="26"/>
      <c r="O10" s="26"/>
    </row>
    <row r="11" spans="2:17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25"/>
      <c r="K11" s="25"/>
      <c r="L11" s="25"/>
      <c r="M11" s="25"/>
      <c r="N11" s="26"/>
      <c r="O11" s="26"/>
      <c r="Q11" s="5">
        <v>896.33627999999999</v>
      </c>
    </row>
    <row r="12" spans="2:17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7" t="s">
        <v>13</v>
      </c>
      <c r="J12" s="28">
        <f>K12+L12+M12+N12+O12</f>
        <v>4787.72498</v>
      </c>
      <c r="K12" s="28"/>
      <c r="L12" s="28">
        <v>2393.86249</v>
      </c>
      <c r="M12" s="28">
        <v>2393.86249</v>
      </c>
      <c r="N12" s="29"/>
      <c r="O12" s="29"/>
    </row>
    <row r="13" spans="2:17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28"/>
      <c r="K13" s="28"/>
      <c r="L13" s="28"/>
      <c r="M13" s="28"/>
      <c r="N13" s="29"/>
      <c r="O13" s="29"/>
    </row>
    <row r="14" spans="2:17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28">
        <f>K14+L14+M14+N14+O14</f>
        <v>4787.72498</v>
      </c>
      <c r="K14" s="28"/>
      <c r="L14" s="28">
        <v>2393.86249</v>
      </c>
      <c r="M14" s="28">
        <v>2393.86249</v>
      </c>
      <c r="N14" s="29"/>
      <c r="O14" s="29"/>
      <c r="P14" s="4" t="s">
        <v>55</v>
      </c>
    </row>
    <row r="15" spans="2:17" ht="36.6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28"/>
      <c r="K15" s="28"/>
      <c r="L15" s="28"/>
      <c r="M15" s="28"/>
      <c r="N15" s="29"/>
      <c r="O15" s="29"/>
    </row>
    <row r="16" spans="2:17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7" t="s">
        <v>13</v>
      </c>
      <c r="J16" s="28">
        <f>K16+L16+M16+N16+O16</f>
        <v>1792.67256</v>
      </c>
      <c r="K16" s="28"/>
      <c r="L16" s="28">
        <v>896.33627999999999</v>
      </c>
      <c r="M16" s="28">
        <v>896.33627999999999</v>
      </c>
      <c r="N16" s="29"/>
      <c r="O16" s="29"/>
      <c r="P16" s="4" t="s">
        <v>55</v>
      </c>
    </row>
    <row r="17" spans="2:23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28"/>
      <c r="K17" s="28"/>
      <c r="L17" s="28"/>
      <c r="M17" s="28"/>
      <c r="N17" s="29"/>
      <c r="O17" s="29"/>
    </row>
    <row r="18" spans="2:23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28">
        <f>K18+L18+M18+N18+O18</f>
        <v>1792.67256</v>
      </c>
      <c r="K18" s="28"/>
      <c r="L18" s="30">
        <v>896.33627999999999</v>
      </c>
      <c r="M18" s="28">
        <v>896.33627999999999</v>
      </c>
      <c r="N18" s="29"/>
      <c r="O18" s="29"/>
      <c r="Q18" s="5"/>
    </row>
    <row r="19" spans="2:23" ht="54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28"/>
      <c r="K19" s="28"/>
      <c r="L19" s="28"/>
      <c r="M19" s="28"/>
      <c r="N19" s="29"/>
      <c r="O19" s="29"/>
    </row>
    <row r="20" spans="2:23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v>4997.6270599999998</v>
      </c>
      <c r="I20" s="27" t="s">
        <v>13</v>
      </c>
      <c r="J20" s="28">
        <f>K20+L20+M20+N20+O20</f>
        <v>4997.6270599999998</v>
      </c>
      <c r="K20" s="28"/>
      <c r="L20" s="28">
        <v>2498.8135299999999</v>
      </c>
      <c r="M20" s="28">
        <v>2498.8135299999999</v>
      </c>
      <c r="N20" s="29"/>
      <c r="O20" s="29"/>
      <c r="P20" s="4">
        <f>J20/2</f>
        <v>2498.8135299999999</v>
      </c>
    </row>
    <row r="21" spans="2:23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28"/>
      <c r="K21" s="28"/>
      <c r="L21" s="28"/>
      <c r="M21" s="28"/>
      <c r="N21" s="29"/>
      <c r="O21" s="29"/>
    </row>
    <row r="22" spans="2:23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28">
        <f>K22+L22+M22+N22+O22</f>
        <v>4997.6270599999998</v>
      </c>
      <c r="K22" s="28"/>
      <c r="L22" s="28">
        <v>2498.8135299999999</v>
      </c>
      <c r="M22" s="28">
        <v>2498.8135299999999</v>
      </c>
      <c r="N22" s="29"/>
      <c r="O22" s="29"/>
      <c r="Q22" s="5"/>
    </row>
    <row r="23" spans="2:23" ht="59.45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28"/>
      <c r="K23" s="28"/>
      <c r="L23" s="28"/>
      <c r="M23" s="28"/>
      <c r="N23" s="29"/>
      <c r="O23" s="29"/>
    </row>
    <row r="24" spans="2:23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v>3346.5096199999998</v>
      </c>
      <c r="I24" s="27" t="s">
        <v>13</v>
      </c>
      <c r="J24" s="28">
        <f>K24+L24+M24+N24+O24</f>
        <v>3346.5096199999998</v>
      </c>
      <c r="K24" s="28"/>
      <c r="L24" s="28">
        <v>1673.2548099999999</v>
      </c>
      <c r="M24" s="28">
        <v>1673.2548099999999</v>
      </c>
      <c r="N24" s="29"/>
      <c r="O24" s="29"/>
      <c r="P24" s="4">
        <f>J24/2</f>
        <v>1673.2548099999999</v>
      </c>
    </row>
    <row r="25" spans="2:23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28"/>
      <c r="K25" s="28"/>
      <c r="L25" s="28"/>
      <c r="M25" s="28"/>
      <c r="N25" s="29"/>
      <c r="O25" s="29"/>
    </row>
    <row r="26" spans="2:23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28">
        <f>K26+L26+M26+N26+O26</f>
        <v>3346.5096199999998</v>
      </c>
      <c r="K26" s="28"/>
      <c r="L26" s="28">
        <v>1673.2548099999999</v>
      </c>
      <c r="M26" s="28">
        <v>1673.2548099999999</v>
      </c>
      <c r="N26" s="29"/>
      <c r="O26" s="29"/>
      <c r="P26" s="6">
        <v>1521.0660399999999</v>
      </c>
      <c r="Q26" s="4">
        <v>1825.4435799999999</v>
      </c>
    </row>
    <row r="27" spans="2:23" ht="52.15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28"/>
      <c r="K27" s="28"/>
      <c r="L27" s="28"/>
      <c r="M27" s="28"/>
      <c r="N27" s="29"/>
      <c r="O27" s="29"/>
      <c r="P27" s="5">
        <f>H24-P26</f>
        <v>1825.4435799999999</v>
      </c>
    </row>
    <row r="28" spans="2:23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v>4483.3474399999996</v>
      </c>
      <c r="I28" s="27" t="s">
        <v>13</v>
      </c>
      <c r="J28" s="28">
        <f>K28+L28+M28+N28+O28</f>
        <v>4483.3474399999996</v>
      </c>
      <c r="K28" s="28"/>
      <c r="L28" s="28">
        <v>2241.6737199999998</v>
      </c>
      <c r="M28" s="28">
        <v>2241.6737199999998</v>
      </c>
      <c r="N28" s="29"/>
      <c r="O28" s="29"/>
      <c r="P28" s="4">
        <f>J28/2</f>
        <v>2241.6737199999998</v>
      </c>
    </row>
    <row r="29" spans="2:23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28"/>
      <c r="K29" s="28"/>
      <c r="L29" s="28"/>
      <c r="M29" s="28"/>
      <c r="N29" s="29"/>
      <c r="O29" s="29"/>
    </row>
    <row r="30" spans="2:23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28">
        <f>K30+L30+M30+N30+O30</f>
        <v>4483.3474399999996</v>
      </c>
      <c r="K30" s="28"/>
      <c r="L30" s="28">
        <v>2241.6737199999998</v>
      </c>
      <c r="M30" s="28">
        <v>2241.6737199999998</v>
      </c>
      <c r="N30" s="29"/>
      <c r="O30" s="29"/>
    </row>
    <row r="31" spans="2:23" ht="52.9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28"/>
      <c r="K31" s="28"/>
      <c r="L31" s="28"/>
      <c r="M31" s="28"/>
      <c r="N31" s="29"/>
      <c r="O31" s="29"/>
    </row>
    <row r="32" spans="2:23" ht="30.75" customHeight="1" x14ac:dyDescent="0.3">
      <c r="B32" s="113"/>
      <c r="C32" s="110"/>
      <c r="D32" s="127" t="s">
        <v>66</v>
      </c>
      <c r="E32" s="100">
        <v>2024</v>
      </c>
      <c r="F32" s="100">
        <v>2024</v>
      </c>
      <c r="G32" s="130"/>
      <c r="H32" s="124">
        <v>16748.22</v>
      </c>
      <c r="I32" s="27" t="s">
        <v>13</v>
      </c>
      <c r="J32" s="28">
        <f>K32+L32+M32+N32+O32</f>
        <v>16748.22</v>
      </c>
      <c r="K32" s="28"/>
      <c r="L32" s="28"/>
      <c r="M32" s="28">
        <f>M34</f>
        <v>16748.22</v>
      </c>
      <c r="N32" s="34"/>
      <c r="O32" s="39"/>
      <c r="P32" s="5">
        <v>120660.22532</v>
      </c>
      <c r="Q32" s="5">
        <f>M32-P32</f>
        <v>-103912.00532</v>
      </c>
      <c r="R32" s="5" t="e">
        <f>P44+M48+M40+M36+#REF!</f>
        <v>#REF!</v>
      </c>
      <c r="S32" s="5" t="e">
        <f>P32-R32</f>
        <v>#REF!</v>
      </c>
      <c r="T32" s="5">
        <v>38354.34532</v>
      </c>
      <c r="W32" s="41">
        <f>16748.22-12769.34306</f>
        <v>3978.8769400000019</v>
      </c>
    </row>
    <row r="33" spans="2:23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28"/>
      <c r="K33" s="28"/>
      <c r="L33" s="28"/>
      <c r="M33" s="28"/>
      <c r="N33" s="39"/>
      <c r="O33" s="39"/>
    </row>
    <row r="34" spans="2:23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28">
        <f>K34+L34+M34+N34+O34</f>
        <v>16748.22</v>
      </c>
      <c r="K34" s="28"/>
      <c r="L34" s="28"/>
      <c r="M34" s="28">
        <v>16748.22</v>
      </c>
      <c r="N34" s="34"/>
      <c r="O34" s="39"/>
      <c r="P34" s="5">
        <f>M34-120660.22532</f>
        <v>-103912.00532</v>
      </c>
      <c r="Q34" s="4">
        <v>881.79413999999804</v>
      </c>
      <c r="S34" s="4">
        <v>16354.34532</v>
      </c>
    </row>
    <row r="35" spans="2:23" ht="43.9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25"/>
      <c r="K35" s="25"/>
      <c r="L35" s="25"/>
      <c r="M35" s="25"/>
      <c r="N35" s="40"/>
      <c r="O35" s="40"/>
      <c r="P35" s="7" t="s">
        <v>56</v>
      </c>
    </row>
    <row r="36" spans="2:23" ht="37.9" customHeight="1" x14ac:dyDescent="0.3">
      <c r="B36" s="113"/>
      <c r="C36" s="110"/>
      <c r="D36" s="127" t="s">
        <v>52</v>
      </c>
      <c r="E36" s="100">
        <v>2024</v>
      </c>
      <c r="F36" s="100">
        <v>2024</v>
      </c>
      <c r="G36" s="130"/>
      <c r="H36" s="124">
        <v>7759.22</v>
      </c>
      <c r="I36" s="27" t="s">
        <v>13</v>
      </c>
      <c r="J36" s="28">
        <f>K36+L36+M36+N36+O36</f>
        <v>7759.22</v>
      </c>
      <c r="K36" s="28"/>
      <c r="L36" s="28"/>
      <c r="M36" s="28">
        <f>M38</f>
        <v>7759.22</v>
      </c>
      <c r="N36" s="34"/>
      <c r="O36" s="39"/>
      <c r="P36" s="7" t="s">
        <v>56</v>
      </c>
      <c r="W36" s="41">
        <f>7759.22-5807.32111</f>
        <v>1951.8988900000004</v>
      </c>
    </row>
    <row r="37" spans="2:23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28"/>
      <c r="K37" s="28"/>
      <c r="L37" s="28"/>
      <c r="M37" s="28"/>
      <c r="N37" s="39"/>
      <c r="O37" s="39"/>
      <c r="P37" s="7"/>
    </row>
    <row r="38" spans="2:23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28">
        <f>K38+L38+M38+N38+O38</f>
        <v>7759.22</v>
      </c>
      <c r="K38" s="28"/>
      <c r="L38" s="28"/>
      <c r="M38" s="28">
        <v>7759.22</v>
      </c>
      <c r="N38" s="34"/>
      <c r="O38" s="39"/>
      <c r="P38" s="13">
        <v>10000</v>
      </c>
      <c r="Q38" s="14">
        <v>7759.22</v>
      </c>
      <c r="R38" s="15">
        <f>P38-Q38</f>
        <v>2240.7799999999997</v>
      </c>
    </row>
    <row r="39" spans="2:23" ht="4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28"/>
      <c r="K39" s="28"/>
      <c r="L39" s="28"/>
      <c r="M39" s="28"/>
      <c r="N39" s="39"/>
      <c r="O39" s="39"/>
      <c r="P39" s="7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3" ht="34.9" customHeight="1" x14ac:dyDescent="0.3">
      <c r="B40" s="113"/>
      <c r="C40" s="110"/>
      <c r="D40" s="127" t="s">
        <v>43</v>
      </c>
      <c r="E40" s="100">
        <v>2024</v>
      </c>
      <c r="F40" s="100">
        <v>2024</v>
      </c>
      <c r="G40" s="130"/>
      <c r="H40" s="124">
        <v>18832.97</v>
      </c>
      <c r="I40" s="27" t="s">
        <v>13</v>
      </c>
      <c r="J40" s="28">
        <f>K40+L40+M40+N40+O40</f>
        <v>18832.97</v>
      </c>
      <c r="K40" s="28"/>
      <c r="L40" s="28"/>
      <c r="M40" s="28">
        <f>M42</f>
        <v>18832.97</v>
      </c>
      <c r="N40" s="33"/>
      <c r="O40" s="29"/>
      <c r="P40" s="17">
        <v>30000</v>
      </c>
      <c r="Q40" s="18">
        <f>R40-P40</f>
        <v>5136.0423200000005</v>
      </c>
      <c r="R40" s="19">
        <v>35136.04232</v>
      </c>
      <c r="S40" s="11">
        <v>30000</v>
      </c>
      <c r="T40" s="11"/>
      <c r="W40" s="41">
        <f>18832.97-14285.10905</f>
        <v>4547.860950000002</v>
      </c>
    </row>
    <row r="41" spans="2:23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28"/>
      <c r="K41" s="28"/>
      <c r="L41" s="28"/>
      <c r="M41" s="28"/>
      <c r="N41" s="29"/>
      <c r="O41" s="29"/>
    </row>
    <row r="42" spans="2:23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28">
        <f>K42+L42+M42+N42+O42</f>
        <v>18832.97</v>
      </c>
      <c r="K42" s="28"/>
      <c r="L42" s="28"/>
      <c r="M42" s="28">
        <v>18832.97</v>
      </c>
      <c r="N42" s="33"/>
      <c r="O42" s="29"/>
      <c r="Q42" s="4">
        <v>5136.0423200000005</v>
      </c>
      <c r="R42" s="4">
        <f>P42+Q42</f>
        <v>5136.0423200000005</v>
      </c>
    </row>
    <row r="43" spans="2:23" ht="46.9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28"/>
      <c r="K43" s="28"/>
      <c r="L43" s="28"/>
      <c r="M43" s="28"/>
      <c r="N43" s="29"/>
      <c r="O43" s="29"/>
    </row>
    <row r="44" spans="2:23" ht="36.6" customHeight="1" x14ac:dyDescent="0.3">
      <c r="B44" s="113"/>
      <c r="C44" s="110"/>
      <c r="D44" s="127" t="s">
        <v>53</v>
      </c>
      <c r="E44" s="100">
        <v>2024</v>
      </c>
      <c r="F44" s="100">
        <v>2024</v>
      </c>
      <c r="G44" s="130"/>
      <c r="H44" s="139">
        <v>59236.139459999999</v>
      </c>
      <c r="I44" s="27" t="s">
        <v>13</v>
      </c>
      <c r="J44" s="28">
        <f>M44+N44</f>
        <v>59236.139459999999</v>
      </c>
      <c r="K44" s="28"/>
      <c r="L44" s="28"/>
      <c r="M44" s="28">
        <f>M46</f>
        <v>59236.139459999999</v>
      </c>
      <c r="N44" s="34"/>
      <c r="O44" s="39"/>
      <c r="P44" s="4">
        <v>42000</v>
      </c>
      <c r="Q44" s="5">
        <f>M44-P44</f>
        <v>17236.139459999999</v>
      </c>
      <c r="R44" s="5">
        <v>17236.139459999999</v>
      </c>
    </row>
    <row r="45" spans="2:23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28"/>
      <c r="K45" s="28"/>
      <c r="L45" s="28"/>
      <c r="M45" s="28"/>
      <c r="N45" s="39"/>
      <c r="O45" s="39"/>
    </row>
    <row r="46" spans="2:23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28">
        <f>K46+L46+M46+N46+O46</f>
        <v>59236.139459999999</v>
      </c>
      <c r="K46" s="28"/>
      <c r="L46" s="28"/>
      <c r="M46" s="28">
        <v>59236.139459999999</v>
      </c>
      <c r="N46" s="42"/>
      <c r="O46" s="39"/>
      <c r="P46" s="20">
        <v>59236.139459999991</v>
      </c>
      <c r="Q46" s="4">
        <v>2240.7799999999997</v>
      </c>
      <c r="R46" s="4">
        <f>P46+Q46</f>
        <v>61476.91945999999</v>
      </c>
    </row>
    <row r="47" spans="2:23" ht="31.9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28"/>
      <c r="K47" s="28"/>
      <c r="L47" s="28"/>
      <c r="M47" s="28"/>
      <c r="N47" s="39"/>
      <c r="O47" s="39"/>
      <c r="P47" s="4" t="s">
        <v>56</v>
      </c>
    </row>
    <row r="48" spans="2:23" ht="29.25" customHeight="1" x14ac:dyDescent="0.3">
      <c r="B48" s="113"/>
      <c r="C48" s="110"/>
      <c r="D48" s="127" t="s">
        <v>54</v>
      </c>
      <c r="E48" s="100">
        <v>2024</v>
      </c>
      <c r="F48" s="100">
        <v>2024</v>
      </c>
      <c r="G48" s="130"/>
      <c r="H48" s="124">
        <v>18965.47</v>
      </c>
      <c r="I48" s="27" t="s">
        <v>13</v>
      </c>
      <c r="J48" s="28">
        <f>K48+L48+M48+N48+O48</f>
        <v>18965.47</v>
      </c>
      <c r="K48" s="28"/>
      <c r="L48" s="28"/>
      <c r="M48" s="28">
        <f>M50</f>
        <v>18965.47</v>
      </c>
      <c r="N48" s="34"/>
      <c r="O48" s="34"/>
      <c r="P48" s="21">
        <v>38775.963000000003</v>
      </c>
      <c r="Q48" s="5">
        <f>P48-M48</f>
        <v>19810.493000000002</v>
      </c>
      <c r="W48" s="41">
        <f>18965.47-14043.1202</f>
        <v>4922.3498000000018</v>
      </c>
    </row>
    <row r="49" spans="2:16" ht="31.15" customHeight="1" x14ac:dyDescent="0.25">
      <c r="B49" s="113"/>
      <c r="C49" s="110"/>
      <c r="D49" s="128"/>
      <c r="E49" s="101"/>
      <c r="F49" s="101"/>
      <c r="G49" s="131"/>
      <c r="H49" s="125"/>
      <c r="I49" s="27" t="s">
        <v>14</v>
      </c>
      <c r="J49" s="28"/>
      <c r="K49" s="28"/>
      <c r="L49" s="28"/>
      <c r="M49" s="28"/>
      <c r="N49" s="34"/>
      <c r="O49" s="34"/>
    </row>
    <row r="50" spans="2:16" ht="105" customHeight="1" x14ac:dyDescent="0.25">
      <c r="B50" s="113"/>
      <c r="C50" s="110"/>
      <c r="D50" s="128"/>
      <c r="E50" s="101"/>
      <c r="F50" s="101"/>
      <c r="G50" s="131"/>
      <c r="H50" s="125"/>
      <c r="I50" s="27" t="s">
        <v>65</v>
      </c>
      <c r="J50" s="28">
        <f>K50+L50+M50+N50+O50</f>
        <v>18965.47</v>
      </c>
      <c r="K50" s="28"/>
      <c r="L50" s="28"/>
      <c r="M50" s="28">
        <v>18965.47</v>
      </c>
      <c r="N50" s="34"/>
      <c r="O50" s="34"/>
      <c r="P50" s="4">
        <v>881.80781999999999</v>
      </c>
    </row>
    <row r="51" spans="2:16" ht="33" customHeight="1" x14ac:dyDescent="0.25">
      <c r="B51" s="113"/>
      <c r="C51" s="110"/>
      <c r="D51" s="129"/>
      <c r="E51" s="102"/>
      <c r="F51" s="102"/>
      <c r="G51" s="132"/>
      <c r="H51" s="126"/>
      <c r="I51" s="27" t="s">
        <v>15</v>
      </c>
      <c r="J51" s="28"/>
      <c r="K51" s="28"/>
      <c r="L51" s="28"/>
      <c r="M51" s="28"/>
      <c r="N51" s="34"/>
      <c r="O51" s="34"/>
    </row>
    <row r="52" spans="2:16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7" t="s">
        <v>13</v>
      </c>
      <c r="J52" s="28">
        <f>K52+L52+M52+N52+O52</f>
        <v>38896.098880000005</v>
      </c>
      <c r="K52" s="28">
        <v>20000</v>
      </c>
      <c r="L52" s="28">
        <v>18896.098880000001</v>
      </c>
      <c r="M52" s="28"/>
      <c r="N52" s="31"/>
      <c r="O52" s="31"/>
      <c r="P52" s="5"/>
    </row>
    <row r="53" spans="2:16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25"/>
      <c r="K53" s="25"/>
      <c r="L53" s="25"/>
      <c r="M53" s="25"/>
      <c r="N53" s="31"/>
      <c r="O53" s="31"/>
    </row>
    <row r="54" spans="2:16" ht="65.45" customHeight="1" x14ac:dyDescent="0.25">
      <c r="B54" s="113"/>
      <c r="C54" s="110"/>
      <c r="D54" s="122"/>
      <c r="E54" s="101"/>
      <c r="F54" s="101"/>
      <c r="G54" s="119"/>
      <c r="H54" s="125"/>
      <c r="I54" s="35" t="s">
        <v>65</v>
      </c>
      <c r="J54" s="28">
        <f>K54+L54+M54+N54+O54</f>
        <v>38896.098880000005</v>
      </c>
      <c r="K54" s="28">
        <v>20000</v>
      </c>
      <c r="L54" s="28">
        <v>18896.098880000001</v>
      </c>
      <c r="M54" s="25"/>
      <c r="N54" s="31"/>
      <c r="O54" s="31"/>
      <c r="P54" s="5"/>
    </row>
    <row r="55" spans="2:16" ht="49.15" customHeight="1" x14ac:dyDescent="0.25">
      <c r="B55" s="114"/>
      <c r="C55" s="111"/>
      <c r="D55" s="123"/>
      <c r="E55" s="102"/>
      <c r="F55" s="102"/>
      <c r="G55" s="120"/>
      <c r="H55" s="126"/>
      <c r="I55" s="35" t="s">
        <v>15</v>
      </c>
      <c r="J55" s="28"/>
      <c r="K55" s="28"/>
      <c r="L55" s="28"/>
      <c r="M55" s="25"/>
      <c r="N55" s="31"/>
      <c r="O55" s="31"/>
      <c r="P55" s="5"/>
    </row>
    <row r="56" spans="2:16" ht="56.45" customHeight="1" x14ac:dyDescent="0.25">
      <c r="B56" s="112">
        <v>2</v>
      </c>
      <c r="C56" s="115" t="s">
        <v>72</v>
      </c>
      <c r="D56" s="115"/>
      <c r="E56" s="100" t="s">
        <v>67</v>
      </c>
      <c r="F56" s="100">
        <v>2025</v>
      </c>
      <c r="G56" s="118"/>
      <c r="H56" s="124">
        <f>J56</f>
        <v>447032</v>
      </c>
      <c r="I56" s="24" t="s">
        <v>13</v>
      </c>
      <c r="J56" s="25">
        <f>K56+L56+M56+N56+O56</f>
        <v>447032</v>
      </c>
      <c r="K56" s="25"/>
      <c r="L56" s="25"/>
      <c r="M56" s="25">
        <v>155665.77468</v>
      </c>
      <c r="N56" s="31">
        <v>291366.22532000003</v>
      </c>
      <c r="O56" s="31"/>
      <c r="P56" s="5"/>
    </row>
    <row r="57" spans="2:16" ht="57.6" customHeight="1" x14ac:dyDescent="0.25">
      <c r="B57" s="113"/>
      <c r="C57" s="116"/>
      <c r="D57" s="116"/>
      <c r="E57" s="101"/>
      <c r="F57" s="101"/>
      <c r="G57" s="119"/>
      <c r="H57" s="125"/>
      <c r="I57" s="27" t="s">
        <v>14</v>
      </c>
      <c r="J57" s="28"/>
      <c r="K57" s="28"/>
      <c r="L57" s="28"/>
      <c r="M57" s="25"/>
      <c r="N57" s="31"/>
      <c r="O57" s="31"/>
      <c r="P57" s="5"/>
    </row>
    <row r="58" spans="2:16" ht="301.14999999999998" customHeight="1" x14ac:dyDescent="0.25">
      <c r="B58" s="113"/>
      <c r="C58" s="116"/>
      <c r="D58" s="116"/>
      <c r="E58" s="101"/>
      <c r="F58" s="101"/>
      <c r="G58" s="119"/>
      <c r="H58" s="125"/>
      <c r="I58" s="35" t="s">
        <v>65</v>
      </c>
      <c r="J58" s="28">
        <f>K58+L58+M58+N58+O58</f>
        <v>447032</v>
      </c>
      <c r="K58" s="28"/>
      <c r="L58" s="28"/>
      <c r="M58" s="28">
        <v>155665.77468</v>
      </c>
      <c r="N58" s="34">
        <v>291366.22532000003</v>
      </c>
      <c r="O58" s="31"/>
      <c r="P58" s="5"/>
    </row>
    <row r="59" spans="2:16" ht="114" customHeight="1" x14ac:dyDescent="0.25">
      <c r="B59" s="113"/>
      <c r="C59" s="116"/>
      <c r="D59" s="117"/>
      <c r="E59" s="102"/>
      <c r="F59" s="102"/>
      <c r="G59" s="120"/>
      <c r="H59" s="126"/>
      <c r="I59" s="35" t="s">
        <v>15</v>
      </c>
      <c r="J59" s="28"/>
      <c r="K59" s="28"/>
      <c r="L59" s="28"/>
      <c r="M59" s="25"/>
      <c r="N59" s="31"/>
      <c r="O59" s="31"/>
      <c r="P59" s="5"/>
    </row>
    <row r="60" spans="2:16" ht="114" customHeight="1" x14ac:dyDescent="0.25">
      <c r="B60" s="113"/>
      <c r="C60" s="116"/>
      <c r="D60" s="116" t="s">
        <v>73</v>
      </c>
      <c r="E60" s="100" t="s">
        <v>67</v>
      </c>
      <c r="F60" s="100">
        <v>2025</v>
      </c>
      <c r="G60" s="118"/>
      <c r="H60" s="124"/>
      <c r="I60" s="27" t="s">
        <v>13</v>
      </c>
      <c r="J60" s="28">
        <f>K60+L60+M60+N60+O60</f>
        <v>447032</v>
      </c>
      <c r="K60" s="28"/>
      <c r="L60" s="28"/>
      <c r="M60" s="28">
        <v>155665.77468</v>
      </c>
      <c r="N60" s="34">
        <v>291366.22532000003</v>
      </c>
      <c r="O60" s="31"/>
      <c r="P60" s="5"/>
    </row>
    <row r="61" spans="2:16" ht="114" customHeight="1" x14ac:dyDescent="0.25">
      <c r="B61" s="113"/>
      <c r="C61" s="116"/>
      <c r="D61" s="116"/>
      <c r="E61" s="101"/>
      <c r="F61" s="101"/>
      <c r="G61" s="119"/>
      <c r="H61" s="125"/>
      <c r="I61" s="27" t="s">
        <v>14</v>
      </c>
      <c r="J61" s="28"/>
      <c r="K61" s="28"/>
      <c r="L61" s="28"/>
      <c r="M61" s="25"/>
      <c r="N61" s="31"/>
      <c r="O61" s="31"/>
      <c r="P61" s="5"/>
    </row>
    <row r="62" spans="2:16" ht="114" customHeight="1" x14ac:dyDescent="0.25">
      <c r="B62" s="113"/>
      <c r="C62" s="116"/>
      <c r="D62" s="116"/>
      <c r="E62" s="101"/>
      <c r="F62" s="101"/>
      <c r="G62" s="119"/>
      <c r="H62" s="125"/>
      <c r="I62" s="35" t="s">
        <v>65</v>
      </c>
      <c r="J62" s="28">
        <f>K62+L62+M62+N62+O62</f>
        <v>447032</v>
      </c>
      <c r="K62" s="28"/>
      <c r="L62" s="28"/>
      <c r="M62" s="28">
        <v>155665.77468</v>
      </c>
      <c r="N62" s="34">
        <v>291366.22532000003</v>
      </c>
      <c r="O62" s="31"/>
      <c r="P62" s="5"/>
    </row>
    <row r="63" spans="2:16" ht="61.15" customHeight="1" x14ac:dyDescent="0.25">
      <c r="B63" s="114"/>
      <c r="C63" s="117"/>
      <c r="D63" s="117"/>
      <c r="E63" s="102"/>
      <c r="F63" s="102"/>
      <c r="G63" s="120"/>
      <c r="H63" s="126"/>
      <c r="I63" s="35" t="s">
        <v>15</v>
      </c>
      <c r="J63" s="25"/>
      <c r="K63" s="25"/>
      <c r="L63" s="25"/>
      <c r="M63" s="25"/>
      <c r="N63" s="31"/>
      <c r="O63" s="31"/>
      <c r="P63" s="4" t="s">
        <v>26</v>
      </c>
    </row>
    <row r="64" spans="2:16" ht="67.900000000000006" customHeight="1" x14ac:dyDescent="0.25">
      <c r="B64" s="95" t="s">
        <v>16</v>
      </c>
      <c r="C64" s="95"/>
      <c r="D64" s="95"/>
      <c r="E64" s="95"/>
      <c r="F64" s="32"/>
      <c r="G64" s="32"/>
      <c r="H64" s="32"/>
      <c r="I64" s="32"/>
      <c r="J64" s="32"/>
      <c r="K64" s="32"/>
      <c r="L64" s="32"/>
      <c r="M64" s="91" t="s">
        <v>17</v>
      </c>
      <c r="N64" s="91"/>
      <c r="O64" s="91"/>
    </row>
  </sheetData>
  <mergeCells count="77"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D32:D35"/>
    <mergeCell ref="E32:E35"/>
    <mergeCell ref="F32:F35"/>
    <mergeCell ref="G32:G35"/>
    <mergeCell ref="H32:H35"/>
    <mergeCell ref="D28:D31"/>
    <mergeCell ref="E28:E31"/>
    <mergeCell ref="F28:F31"/>
    <mergeCell ref="G28:G31"/>
    <mergeCell ref="H28:H31"/>
    <mergeCell ref="D40:D43"/>
    <mergeCell ref="E40:E43"/>
    <mergeCell ref="F40:F43"/>
    <mergeCell ref="G40:G43"/>
    <mergeCell ref="H40:H43"/>
    <mergeCell ref="D36:D39"/>
    <mergeCell ref="E36:E39"/>
    <mergeCell ref="F36:F39"/>
    <mergeCell ref="G36:G39"/>
    <mergeCell ref="H36:H39"/>
    <mergeCell ref="D48:D51"/>
    <mergeCell ref="E48:E51"/>
    <mergeCell ref="F48:F51"/>
    <mergeCell ref="G48:G51"/>
    <mergeCell ref="H48:H51"/>
    <mergeCell ref="D44:D47"/>
    <mergeCell ref="E44:E47"/>
    <mergeCell ref="F44:F47"/>
    <mergeCell ref="G44:G47"/>
    <mergeCell ref="H44:H47"/>
    <mergeCell ref="D52:D55"/>
    <mergeCell ref="E52:E55"/>
    <mergeCell ref="F52:F55"/>
    <mergeCell ref="G52:G55"/>
    <mergeCell ref="H52:H55"/>
    <mergeCell ref="B64:E64"/>
    <mergeCell ref="M64:O64"/>
    <mergeCell ref="G56:G59"/>
    <mergeCell ref="H56:H59"/>
    <mergeCell ref="D60:D63"/>
    <mergeCell ref="E60:E63"/>
    <mergeCell ref="F60:F63"/>
    <mergeCell ref="G60:G63"/>
    <mergeCell ref="H60:H63"/>
    <mergeCell ref="B56:B63"/>
    <mergeCell ref="C56:C63"/>
    <mergeCell ref="D56:D59"/>
    <mergeCell ref="E56:E59"/>
    <mergeCell ref="F56:F59"/>
  </mergeCells>
  <printOptions gridLines="1"/>
  <pageMargins left="0.23622047244094491" right="0.23622047244094491" top="0.74803149606299213" bottom="0.35433070866141736" header="0.31496062992125984" footer="0.31496062992125984"/>
  <pageSetup paperSize="9" scale="43" fitToHeight="0" orientation="landscape" r:id="rId1"/>
  <headerFooter>
    <oddHeader>Страница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64"/>
  <sheetViews>
    <sheetView view="pageBreakPreview" zoomScale="50" zoomScaleNormal="80" zoomScaleSheetLayoutView="5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K70" sqref="K70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28.8554687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17.85546875" style="1" customWidth="1"/>
    <col min="15" max="15" width="13.7109375" style="1" customWidth="1"/>
    <col min="16" max="22" width="8" style="4" hidden="1" customWidth="1"/>
    <col min="23" max="23" width="34.28515625" style="1" customWidth="1"/>
    <col min="24" max="16384" width="9.140625" style="1"/>
  </cols>
  <sheetData>
    <row r="1" spans="2:17" ht="145.9" customHeight="1" outlineLevel="1" x14ac:dyDescent="0.25">
      <c r="B1" s="2"/>
      <c r="M1" s="140" t="s">
        <v>71</v>
      </c>
      <c r="N1" s="140"/>
      <c r="O1" s="140"/>
    </row>
    <row r="2" spans="2:17" ht="42" customHeight="1" outlineLevel="1" x14ac:dyDescent="0.3">
      <c r="B2" s="104" t="s">
        <v>40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17" ht="195" customHeight="1" x14ac:dyDescent="0.25">
      <c r="B3" s="22" t="s">
        <v>19</v>
      </c>
      <c r="C3" s="22" t="s">
        <v>0</v>
      </c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  <c r="M3" s="22" t="s">
        <v>10</v>
      </c>
      <c r="N3" s="22" t="s">
        <v>11</v>
      </c>
      <c r="O3" s="22" t="s">
        <v>12</v>
      </c>
    </row>
    <row r="4" spans="2:17" ht="18.75" x14ac:dyDescent="0.25"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</row>
    <row r="5" spans="2:17" ht="37.15" customHeight="1" x14ac:dyDescent="0.25">
      <c r="B5" s="112">
        <v>1</v>
      </c>
      <c r="C5" s="109" t="s">
        <v>60</v>
      </c>
      <c r="D5" s="36" t="s">
        <v>61</v>
      </c>
      <c r="E5" s="118" t="s">
        <v>62</v>
      </c>
      <c r="F5" s="118">
        <v>2025</v>
      </c>
      <c r="G5" s="133"/>
      <c r="H5" s="136">
        <f>J5</f>
        <v>164445.01341999997</v>
      </c>
      <c r="I5" s="24" t="s">
        <v>13</v>
      </c>
      <c r="J5" s="25">
        <f t="shared" ref="J5:O5" si="0">J7</f>
        <v>164445.01341999997</v>
      </c>
      <c r="K5" s="25">
        <f t="shared" si="0"/>
        <v>20000</v>
      </c>
      <c r="L5" s="25">
        <f t="shared" si="0"/>
        <v>28600.039710000001</v>
      </c>
      <c r="M5" s="25">
        <f t="shared" si="0"/>
        <v>28284.685310000001</v>
      </c>
      <c r="N5" s="43">
        <f t="shared" si="0"/>
        <v>87560.28839999999</v>
      </c>
      <c r="O5" s="43">
        <f t="shared" si="0"/>
        <v>0</v>
      </c>
      <c r="P5" s="5"/>
    </row>
    <row r="6" spans="2:17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25"/>
      <c r="K6" s="25"/>
      <c r="L6" s="25"/>
      <c r="M6" s="25"/>
      <c r="N6" s="26"/>
      <c r="O6" s="26"/>
    </row>
    <row r="7" spans="2:17" ht="168" customHeight="1" x14ac:dyDescent="0.25">
      <c r="B7" s="113"/>
      <c r="C7" s="110"/>
      <c r="D7" s="37"/>
      <c r="E7" s="119"/>
      <c r="F7" s="119"/>
      <c r="G7" s="134"/>
      <c r="H7" s="137"/>
      <c r="I7" s="24" t="s">
        <v>63</v>
      </c>
      <c r="J7" s="25">
        <f>K7+L7+M7+N7+O7</f>
        <v>164445.01341999997</v>
      </c>
      <c r="K7" s="25">
        <f>K52</f>
        <v>20000</v>
      </c>
      <c r="L7" s="25">
        <f>L12+L16+L20+L24+L28+L32+L36+L40+L44+L48+L52+L56</f>
        <v>28600.039710000001</v>
      </c>
      <c r="M7" s="25">
        <f>M12+M16+M20+M24+M28+M32+M36+M40+M44+M48+M52</f>
        <v>28284.685310000001</v>
      </c>
      <c r="N7" s="25">
        <f>N12+N16+N20+N24+N28+N32+N36+N40+N44+N48+N52</f>
        <v>87560.28839999999</v>
      </c>
      <c r="O7" s="25">
        <f>O12+O16+O20+O24+O28+O32+O36+O40+O44+O48+O52+O56</f>
        <v>0</v>
      </c>
      <c r="P7" s="5">
        <f>P5-179846</f>
        <v>-179846</v>
      </c>
      <c r="Q7" s="4">
        <v>881.79413999999997</v>
      </c>
    </row>
    <row r="8" spans="2:17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25"/>
      <c r="K8" s="25"/>
      <c r="L8" s="25"/>
      <c r="M8" s="25"/>
      <c r="N8" s="26"/>
      <c r="O8" s="26"/>
    </row>
    <row r="9" spans="2:17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25"/>
      <c r="K9" s="25"/>
      <c r="L9" s="25"/>
      <c r="M9" s="25"/>
      <c r="N9" s="26"/>
      <c r="O9" s="26"/>
      <c r="P9" s="4">
        <f>J9/2</f>
        <v>0</v>
      </c>
      <c r="Q9" s="5">
        <f>L9-P9</f>
        <v>0</v>
      </c>
    </row>
    <row r="10" spans="2:17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25"/>
      <c r="K10" s="25"/>
      <c r="L10" s="25"/>
      <c r="M10" s="25"/>
      <c r="N10" s="26"/>
      <c r="O10" s="26"/>
    </row>
    <row r="11" spans="2:17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25"/>
      <c r="K11" s="25"/>
      <c r="L11" s="25"/>
      <c r="M11" s="25"/>
      <c r="N11" s="26"/>
      <c r="O11" s="26"/>
      <c r="Q11" s="5">
        <v>896.33627999999999</v>
      </c>
    </row>
    <row r="12" spans="2:17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7" t="s">
        <v>13</v>
      </c>
      <c r="J12" s="28">
        <f>K12+L12+M12+N12+O12</f>
        <v>4787.72498</v>
      </c>
      <c r="K12" s="28"/>
      <c r="L12" s="28">
        <v>2393.86249</v>
      </c>
      <c r="M12" s="28">
        <v>2393.86249</v>
      </c>
      <c r="N12" s="29"/>
      <c r="O12" s="29"/>
    </row>
    <row r="13" spans="2:17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28"/>
      <c r="K13" s="28"/>
      <c r="L13" s="28"/>
      <c r="M13" s="28"/>
      <c r="N13" s="29"/>
      <c r="O13" s="29"/>
    </row>
    <row r="14" spans="2:17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28">
        <f>K14+L14+M14+N14+O14</f>
        <v>4787.72498</v>
      </c>
      <c r="K14" s="28"/>
      <c r="L14" s="28">
        <v>2393.86249</v>
      </c>
      <c r="M14" s="28">
        <v>2393.86249</v>
      </c>
      <c r="N14" s="29"/>
      <c r="O14" s="29"/>
      <c r="P14" s="4" t="s">
        <v>55</v>
      </c>
    </row>
    <row r="15" spans="2:17" ht="36.6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28"/>
      <c r="K15" s="28"/>
      <c r="L15" s="28"/>
      <c r="M15" s="28"/>
      <c r="N15" s="29"/>
      <c r="O15" s="29"/>
    </row>
    <row r="16" spans="2:17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7" t="s">
        <v>13</v>
      </c>
      <c r="J16" s="28">
        <f>K16+L16+M16+N16+O16</f>
        <v>1792.67256</v>
      </c>
      <c r="K16" s="28"/>
      <c r="L16" s="28">
        <v>896.33627999999999</v>
      </c>
      <c r="M16" s="28">
        <v>896.33627999999999</v>
      </c>
      <c r="N16" s="29"/>
      <c r="O16" s="29"/>
      <c r="P16" s="4" t="s">
        <v>55</v>
      </c>
    </row>
    <row r="17" spans="2:23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28"/>
      <c r="K17" s="28"/>
      <c r="L17" s="28"/>
      <c r="M17" s="28"/>
      <c r="N17" s="29"/>
      <c r="O17" s="29"/>
    </row>
    <row r="18" spans="2:23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28">
        <f>K18+L18+M18+N18+O18</f>
        <v>1792.67256</v>
      </c>
      <c r="K18" s="28"/>
      <c r="L18" s="30">
        <v>896.33627999999999</v>
      </c>
      <c r="M18" s="28">
        <v>896.33627999999999</v>
      </c>
      <c r="N18" s="29"/>
      <c r="O18" s="29"/>
      <c r="Q18" s="5"/>
    </row>
    <row r="19" spans="2:23" ht="54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28"/>
      <c r="K19" s="28"/>
      <c r="L19" s="28"/>
      <c r="M19" s="28"/>
      <c r="N19" s="29"/>
      <c r="O19" s="29"/>
    </row>
    <row r="20" spans="2:23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v>4997.6270599999998</v>
      </c>
      <c r="I20" s="27" t="s">
        <v>13</v>
      </c>
      <c r="J20" s="28">
        <f>K20+L20+M20+N20+O20</f>
        <v>4997.6270599999998</v>
      </c>
      <c r="K20" s="28"/>
      <c r="L20" s="28">
        <v>2498.8135299999999</v>
      </c>
      <c r="M20" s="28">
        <v>2498.8135299999999</v>
      </c>
      <c r="N20" s="29"/>
      <c r="O20" s="29"/>
      <c r="P20" s="4">
        <f>J20/2</f>
        <v>2498.8135299999999</v>
      </c>
    </row>
    <row r="21" spans="2:23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28"/>
      <c r="K21" s="28"/>
      <c r="L21" s="28"/>
      <c r="M21" s="28"/>
      <c r="N21" s="29"/>
      <c r="O21" s="29"/>
    </row>
    <row r="22" spans="2:23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28">
        <f>K22+L22+M22+N22+O22</f>
        <v>4997.6270599999998</v>
      </c>
      <c r="K22" s="28"/>
      <c r="L22" s="28">
        <v>2498.8135299999999</v>
      </c>
      <c r="M22" s="28">
        <v>2498.8135299999999</v>
      </c>
      <c r="N22" s="29"/>
      <c r="O22" s="29"/>
      <c r="Q22" s="5"/>
    </row>
    <row r="23" spans="2:23" ht="59.45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28"/>
      <c r="K23" s="28"/>
      <c r="L23" s="28"/>
      <c r="M23" s="28"/>
      <c r="N23" s="29"/>
      <c r="O23" s="29"/>
    </row>
    <row r="24" spans="2:23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v>3346.5096199999998</v>
      </c>
      <c r="I24" s="27" t="s">
        <v>13</v>
      </c>
      <c r="J24" s="28">
        <f>K24+L24+M24+N24+O24</f>
        <v>3346.5096199999998</v>
      </c>
      <c r="K24" s="28"/>
      <c r="L24" s="28">
        <v>1673.2548099999999</v>
      </c>
      <c r="M24" s="28">
        <v>1673.2548099999999</v>
      </c>
      <c r="N24" s="29"/>
      <c r="O24" s="29"/>
      <c r="P24" s="4">
        <f>J24/2</f>
        <v>1673.2548099999999</v>
      </c>
    </row>
    <row r="25" spans="2:23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28"/>
      <c r="K25" s="28"/>
      <c r="L25" s="28"/>
      <c r="M25" s="28"/>
      <c r="N25" s="29"/>
      <c r="O25" s="29"/>
    </row>
    <row r="26" spans="2:23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28">
        <f>K26+L26+M26+N26+O26</f>
        <v>3346.5096199999998</v>
      </c>
      <c r="K26" s="28"/>
      <c r="L26" s="28">
        <v>1673.2548099999999</v>
      </c>
      <c r="M26" s="28">
        <v>1673.2548099999999</v>
      </c>
      <c r="N26" s="29"/>
      <c r="O26" s="29"/>
      <c r="P26" s="6">
        <v>1521.0660399999999</v>
      </c>
      <c r="Q26" s="4">
        <v>1825.4435799999999</v>
      </c>
    </row>
    <row r="27" spans="2:23" ht="52.15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28"/>
      <c r="K27" s="28"/>
      <c r="L27" s="28"/>
      <c r="M27" s="28"/>
      <c r="N27" s="29"/>
      <c r="O27" s="29"/>
      <c r="P27" s="5">
        <f>H24-P26</f>
        <v>1825.4435799999999</v>
      </c>
    </row>
    <row r="28" spans="2:23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v>4483.3474399999996</v>
      </c>
      <c r="I28" s="27" t="s">
        <v>13</v>
      </c>
      <c r="J28" s="28">
        <f>K28+L28+M28+N28+O28</f>
        <v>4483.3474399999996</v>
      </c>
      <c r="K28" s="28"/>
      <c r="L28" s="28">
        <v>2241.6737199999998</v>
      </c>
      <c r="M28" s="28">
        <v>2241.6737199999998</v>
      </c>
      <c r="N28" s="29"/>
      <c r="O28" s="29"/>
      <c r="P28" s="4">
        <f>J28/2</f>
        <v>2241.6737199999998</v>
      </c>
    </row>
    <row r="29" spans="2:23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28"/>
      <c r="K29" s="28"/>
      <c r="L29" s="28"/>
      <c r="M29" s="28"/>
      <c r="N29" s="29"/>
      <c r="O29" s="29"/>
    </row>
    <row r="30" spans="2:23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28">
        <f>K30+L30+M30+N30+O30</f>
        <v>4483.3474399999996</v>
      </c>
      <c r="K30" s="28"/>
      <c r="L30" s="28">
        <v>2241.6737199999998</v>
      </c>
      <c r="M30" s="28">
        <v>2241.6737199999998</v>
      </c>
      <c r="N30" s="29"/>
      <c r="O30" s="29"/>
    </row>
    <row r="31" spans="2:23" ht="52.9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28"/>
      <c r="K31" s="28"/>
      <c r="L31" s="28"/>
      <c r="M31" s="28"/>
      <c r="N31" s="29"/>
      <c r="O31" s="29"/>
    </row>
    <row r="32" spans="2:23" ht="30.75" customHeight="1" x14ac:dyDescent="0.3">
      <c r="B32" s="113"/>
      <c r="C32" s="110"/>
      <c r="D32" s="127" t="s">
        <v>66</v>
      </c>
      <c r="E32" s="100" t="s">
        <v>67</v>
      </c>
      <c r="F32" s="100">
        <v>2025</v>
      </c>
      <c r="G32" s="130"/>
      <c r="H32" s="124">
        <f>J32</f>
        <v>12769.343059999999</v>
      </c>
      <c r="I32" s="24" t="s">
        <v>13</v>
      </c>
      <c r="J32" s="25">
        <f>K32+L32+M32+N32+O32</f>
        <v>12769.343059999999</v>
      </c>
      <c r="K32" s="25"/>
      <c r="L32" s="25"/>
      <c r="M32" s="25">
        <v>4054.5043999999998</v>
      </c>
      <c r="N32" s="43">
        <f>N34</f>
        <v>8714.8386599999994</v>
      </c>
      <c r="O32" s="40"/>
      <c r="P32" s="5">
        <v>120660.22532</v>
      </c>
      <c r="Q32" s="5">
        <f>M32-P32</f>
        <v>-116605.72091999999</v>
      </c>
      <c r="R32" s="5" t="e">
        <f>P44+M48+M40+M36+#REF!</f>
        <v>#REF!</v>
      </c>
      <c r="S32" s="5" t="e">
        <f>P32-R32</f>
        <v>#REF!</v>
      </c>
      <c r="T32" s="5">
        <v>38354.34532</v>
      </c>
      <c r="W32" s="41">
        <f>16748.22-12769.34306</f>
        <v>3978.8769400000019</v>
      </c>
    </row>
    <row r="33" spans="2:23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28"/>
      <c r="K33" s="28"/>
      <c r="L33" s="28"/>
      <c r="M33" s="28"/>
      <c r="N33" s="39"/>
      <c r="O33" s="39"/>
    </row>
    <row r="34" spans="2:23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28">
        <f>K34+L34+M34+N34+O34</f>
        <v>12769.343059999999</v>
      </c>
      <c r="K34" s="28"/>
      <c r="L34" s="28"/>
      <c r="M34" s="28">
        <v>4054.5043999999998</v>
      </c>
      <c r="N34" s="34">
        <v>8714.8386599999994</v>
      </c>
      <c r="O34" s="39"/>
      <c r="P34" s="5">
        <f>M34-120660.22532</f>
        <v>-116605.72091999999</v>
      </c>
      <c r="Q34" s="4">
        <v>881.79413999999804</v>
      </c>
      <c r="S34" s="4">
        <v>16354.34532</v>
      </c>
    </row>
    <row r="35" spans="2:23" ht="43.9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25"/>
      <c r="K35" s="25"/>
      <c r="L35" s="25"/>
      <c r="M35" s="25"/>
      <c r="N35" s="40"/>
      <c r="O35" s="40"/>
      <c r="P35" s="7" t="s">
        <v>56</v>
      </c>
    </row>
    <row r="36" spans="2:23" ht="37.9" customHeight="1" x14ac:dyDescent="0.3">
      <c r="B36" s="113"/>
      <c r="C36" s="110"/>
      <c r="D36" s="127" t="s">
        <v>52</v>
      </c>
      <c r="E36" s="100" t="s">
        <v>68</v>
      </c>
      <c r="F36" s="100">
        <v>2025</v>
      </c>
      <c r="G36" s="130"/>
      <c r="H36" s="124">
        <f>J36</f>
        <v>5807.3211100000008</v>
      </c>
      <c r="I36" s="24" t="s">
        <v>13</v>
      </c>
      <c r="J36" s="25">
        <f>K36+L36+M36+N36+O36</f>
        <v>5807.3211100000008</v>
      </c>
      <c r="K36" s="25"/>
      <c r="L36" s="25"/>
      <c r="M36" s="25">
        <v>5530.1557700000003</v>
      </c>
      <c r="N36" s="43">
        <f>N38</f>
        <v>277.16534000000001</v>
      </c>
      <c r="O36" s="40"/>
      <c r="P36" s="7" t="s">
        <v>56</v>
      </c>
      <c r="W36" s="41">
        <f>7759.22-5807.32111</f>
        <v>1951.8988900000004</v>
      </c>
    </row>
    <row r="37" spans="2:23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28"/>
      <c r="K37" s="28"/>
      <c r="L37" s="28"/>
      <c r="M37" s="28"/>
      <c r="N37" s="39"/>
      <c r="O37" s="39"/>
      <c r="P37" s="7"/>
    </row>
    <row r="38" spans="2:23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28">
        <f>K38+L38+M38+N38+O38</f>
        <v>5807.3211100000008</v>
      </c>
      <c r="K38" s="28"/>
      <c r="L38" s="28"/>
      <c r="M38" s="28">
        <v>5530.1557700000003</v>
      </c>
      <c r="N38" s="34">
        <v>277.16534000000001</v>
      </c>
      <c r="O38" s="39"/>
      <c r="P38" s="13">
        <v>10000</v>
      </c>
      <c r="Q38" s="14">
        <v>7759.22</v>
      </c>
      <c r="R38" s="15">
        <f>P38-Q38</f>
        <v>2240.7799999999997</v>
      </c>
    </row>
    <row r="39" spans="2:23" ht="4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28"/>
      <c r="K39" s="28"/>
      <c r="L39" s="28"/>
      <c r="M39" s="28"/>
      <c r="N39" s="39"/>
      <c r="O39" s="39"/>
      <c r="P39" s="7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3" ht="34.9" customHeight="1" x14ac:dyDescent="0.3">
      <c r="B40" s="113"/>
      <c r="C40" s="110"/>
      <c r="D40" s="127" t="s">
        <v>43</v>
      </c>
      <c r="E40" s="100" t="s">
        <v>68</v>
      </c>
      <c r="F40" s="100">
        <v>2025</v>
      </c>
      <c r="G40" s="130"/>
      <c r="H40" s="124">
        <f>J40</f>
        <v>14285.109049999999</v>
      </c>
      <c r="I40" s="24" t="s">
        <v>13</v>
      </c>
      <c r="J40" s="25">
        <f>K40+L40+M40+N40+O40</f>
        <v>14285.109049999999</v>
      </c>
      <c r="K40" s="25"/>
      <c r="L40" s="25"/>
      <c r="M40" s="25">
        <v>4536.7594600000002</v>
      </c>
      <c r="N40" s="31">
        <f>N42</f>
        <v>9748.3495899999998</v>
      </c>
      <c r="O40" s="26"/>
      <c r="P40" s="17">
        <v>30000</v>
      </c>
      <c r="Q40" s="18">
        <f>R40-P40</f>
        <v>5136.0423200000005</v>
      </c>
      <c r="R40" s="19">
        <v>35136.04232</v>
      </c>
      <c r="S40" s="11">
        <v>30000</v>
      </c>
      <c r="T40" s="11"/>
      <c r="W40" s="41">
        <f>18832.97-14285.10905</f>
        <v>4547.860950000002</v>
      </c>
    </row>
    <row r="41" spans="2:23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28"/>
      <c r="K41" s="28"/>
      <c r="L41" s="28"/>
      <c r="M41" s="28"/>
      <c r="N41" s="29"/>
      <c r="O41" s="29"/>
    </row>
    <row r="42" spans="2:23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28">
        <f>K42+L42+M42+N42+O42</f>
        <v>14285.109049999999</v>
      </c>
      <c r="K42" s="28"/>
      <c r="L42" s="28"/>
      <c r="M42" s="28">
        <v>4536.7594600000002</v>
      </c>
      <c r="N42" s="33">
        <v>9748.3495899999998</v>
      </c>
      <c r="O42" s="29"/>
      <c r="Q42" s="4">
        <v>5136.0423200000005</v>
      </c>
      <c r="R42" s="4">
        <f>P42+Q42</f>
        <v>5136.0423200000005</v>
      </c>
    </row>
    <row r="43" spans="2:23" ht="46.9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28"/>
      <c r="K43" s="28"/>
      <c r="L43" s="28"/>
      <c r="M43" s="28"/>
      <c r="N43" s="29"/>
      <c r="O43" s="29"/>
    </row>
    <row r="44" spans="2:23" ht="36.6" customHeight="1" x14ac:dyDescent="0.3">
      <c r="B44" s="113"/>
      <c r="C44" s="110"/>
      <c r="D44" s="127" t="s">
        <v>53</v>
      </c>
      <c r="E44" s="100">
        <v>2025</v>
      </c>
      <c r="F44" s="100">
        <v>2025</v>
      </c>
      <c r="G44" s="130"/>
      <c r="H44" s="139">
        <v>59236.139459999999</v>
      </c>
      <c r="I44" s="24" t="s">
        <v>13</v>
      </c>
      <c r="J44" s="25">
        <f>M44+N44</f>
        <v>59236.139459999999</v>
      </c>
      <c r="K44" s="25"/>
      <c r="L44" s="25"/>
      <c r="M44" s="25"/>
      <c r="N44" s="43">
        <v>59236.139459999999</v>
      </c>
      <c r="O44" s="40"/>
      <c r="P44" s="4">
        <v>42000</v>
      </c>
      <c r="Q44" s="5">
        <f>M44-P44</f>
        <v>-42000</v>
      </c>
      <c r="R44" s="5">
        <v>17236.139459999999</v>
      </c>
    </row>
    <row r="45" spans="2:23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28"/>
      <c r="K45" s="28"/>
      <c r="L45" s="28"/>
      <c r="M45" s="28"/>
      <c r="N45" s="39"/>
      <c r="O45" s="39"/>
    </row>
    <row r="46" spans="2:23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28">
        <f>K46+L46+M46+N46+O46</f>
        <v>59236.139459999999</v>
      </c>
      <c r="K46" s="28"/>
      <c r="L46" s="28"/>
      <c r="M46" s="28"/>
      <c r="N46" s="42">
        <v>59236.139459999999</v>
      </c>
      <c r="O46" s="39"/>
      <c r="P46" s="20">
        <v>59236.139459999991</v>
      </c>
      <c r="Q46" s="4">
        <v>2240.7799999999997</v>
      </c>
      <c r="R46" s="4">
        <f>P46+Q46</f>
        <v>61476.91945999999</v>
      </c>
    </row>
    <row r="47" spans="2:23" ht="31.9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28"/>
      <c r="K47" s="28"/>
      <c r="L47" s="28"/>
      <c r="M47" s="28"/>
      <c r="N47" s="39"/>
      <c r="O47" s="39"/>
      <c r="P47" s="4" t="s">
        <v>56</v>
      </c>
    </row>
    <row r="48" spans="2:23" ht="29.25" customHeight="1" x14ac:dyDescent="0.3">
      <c r="B48" s="113"/>
      <c r="C48" s="110"/>
      <c r="D48" s="127" t="s">
        <v>54</v>
      </c>
      <c r="E48" s="100" t="s">
        <v>68</v>
      </c>
      <c r="F48" s="100">
        <v>2025</v>
      </c>
      <c r="G48" s="130"/>
      <c r="H48" s="124">
        <f>J48</f>
        <v>14043.120200000001</v>
      </c>
      <c r="I48" s="24" t="s">
        <v>13</v>
      </c>
      <c r="J48" s="25">
        <f>K48+L48+M48+N48+O48</f>
        <v>14043.120200000001</v>
      </c>
      <c r="K48" s="25"/>
      <c r="L48" s="25"/>
      <c r="M48" s="25">
        <v>4459.32485</v>
      </c>
      <c r="N48" s="43">
        <f>N50</f>
        <v>9583.7953500000003</v>
      </c>
      <c r="O48" s="43"/>
      <c r="P48" s="21">
        <v>38775.963000000003</v>
      </c>
      <c r="Q48" s="5">
        <f>P48-M48</f>
        <v>34316.638150000006</v>
      </c>
      <c r="W48" s="41">
        <f>18965.47-14043.1202</f>
        <v>4922.3498000000018</v>
      </c>
    </row>
    <row r="49" spans="2:16" ht="31.15" customHeight="1" x14ac:dyDescent="0.25">
      <c r="B49" s="113"/>
      <c r="C49" s="110"/>
      <c r="D49" s="128"/>
      <c r="E49" s="101"/>
      <c r="F49" s="101"/>
      <c r="G49" s="131"/>
      <c r="H49" s="125"/>
      <c r="I49" s="27" t="s">
        <v>14</v>
      </c>
      <c r="J49" s="28"/>
      <c r="K49" s="28"/>
      <c r="L49" s="28"/>
      <c r="M49" s="28"/>
      <c r="N49" s="34"/>
      <c r="O49" s="34"/>
    </row>
    <row r="50" spans="2:16" ht="105" customHeight="1" x14ac:dyDescent="0.25">
      <c r="B50" s="113"/>
      <c r="C50" s="110"/>
      <c r="D50" s="128"/>
      <c r="E50" s="101"/>
      <c r="F50" s="101"/>
      <c r="G50" s="131"/>
      <c r="H50" s="125"/>
      <c r="I50" s="27" t="s">
        <v>65</v>
      </c>
      <c r="J50" s="28">
        <f>K50+L50+M50+N50+O50</f>
        <v>14043.120200000001</v>
      </c>
      <c r="K50" s="28"/>
      <c r="L50" s="28"/>
      <c r="M50" s="28">
        <v>4459.32485</v>
      </c>
      <c r="N50" s="34">
        <v>9583.7953500000003</v>
      </c>
      <c r="O50" s="34"/>
      <c r="P50" s="4">
        <v>881.80781999999999</v>
      </c>
    </row>
    <row r="51" spans="2:16" ht="33" customHeight="1" x14ac:dyDescent="0.25">
      <c r="B51" s="113"/>
      <c r="C51" s="110"/>
      <c r="D51" s="129"/>
      <c r="E51" s="102"/>
      <c r="F51" s="102"/>
      <c r="G51" s="132"/>
      <c r="H51" s="126"/>
      <c r="I51" s="27" t="s">
        <v>15</v>
      </c>
      <c r="J51" s="28"/>
      <c r="K51" s="28"/>
      <c r="L51" s="28"/>
      <c r="M51" s="28"/>
      <c r="N51" s="34"/>
      <c r="O51" s="34"/>
    </row>
    <row r="52" spans="2:16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4" t="s">
        <v>13</v>
      </c>
      <c r="J52" s="25">
        <f>K52+L52+M52+N52+O52</f>
        <v>38896.098880000005</v>
      </c>
      <c r="K52" s="25">
        <v>20000</v>
      </c>
      <c r="L52" s="25">
        <v>18896.098880000001</v>
      </c>
      <c r="M52" s="25"/>
      <c r="N52" s="31"/>
      <c r="O52" s="31"/>
      <c r="P52" s="5"/>
    </row>
    <row r="53" spans="2:16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25"/>
      <c r="K53" s="25"/>
      <c r="L53" s="25"/>
      <c r="M53" s="25"/>
      <c r="N53" s="31"/>
      <c r="O53" s="31"/>
    </row>
    <row r="54" spans="2:16" ht="65.45" customHeight="1" x14ac:dyDescent="0.25">
      <c r="B54" s="113"/>
      <c r="C54" s="110"/>
      <c r="D54" s="122"/>
      <c r="E54" s="101"/>
      <c r="F54" s="101"/>
      <c r="G54" s="119"/>
      <c r="H54" s="125"/>
      <c r="I54" s="35" t="s">
        <v>65</v>
      </c>
      <c r="J54" s="28">
        <f>K54+L54+M54+N54+O54</f>
        <v>38896.098880000005</v>
      </c>
      <c r="K54" s="28">
        <v>20000</v>
      </c>
      <c r="L54" s="28">
        <v>18896.098880000001</v>
      </c>
      <c r="M54" s="25"/>
      <c r="N54" s="31"/>
      <c r="O54" s="31"/>
      <c r="P54" s="5"/>
    </row>
    <row r="55" spans="2:16" ht="49.15" customHeight="1" x14ac:dyDescent="0.25">
      <c r="B55" s="114"/>
      <c r="C55" s="111"/>
      <c r="D55" s="123"/>
      <c r="E55" s="102"/>
      <c r="F55" s="102"/>
      <c r="G55" s="120"/>
      <c r="H55" s="126"/>
      <c r="I55" s="35" t="s">
        <v>15</v>
      </c>
      <c r="J55" s="28"/>
      <c r="K55" s="28"/>
      <c r="L55" s="28"/>
      <c r="M55" s="25"/>
      <c r="N55" s="31"/>
      <c r="O55" s="31"/>
      <c r="P55" s="5"/>
    </row>
    <row r="56" spans="2:16" ht="56.45" customHeight="1" x14ac:dyDescent="0.25">
      <c r="B56" s="112">
        <v>3</v>
      </c>
      <c r="C56" s="115" t="s">
        <v>72</v>
      </c>
      <c r="D56" s="115"/>
      <c r="E56" s="100" t="s">
        <v>67</v>
      </c>
      <c r="F56" s="100">
        <v>2025</v>
      </c>
      <c r="G56" s="118"/>
      <c r="H56" s="124">
        <f>J56</f>
        <v>447032</v>
      </c>
      <c r="I56" s="24" t="s">
        <v>13</v>
      </c>
      <c r="J56" s="25">
        <f>K56+L56+M56+N56+O56</f>
        <v>447032</v>
      </c>
      <c r="K56" s="25"/>
      <c r="L56" s="25"/>
      <c r="M56" s="25">
        <v>155665.77468</v>
      </c>
      <c r="N56" s="43">
        <v>291366.22532000003</v>
      </c>
      <c r="O56" s="43"/>
      <c r="P56" s="5"/>
    </row>
    <row r="57" spans="2:16" ht="69.599999999999994" customHeight="1" x14ac:dyDescent="0.25">
      <c r="B57" s="113"/>
      <c r="C57" s="116"/>
      <c r="D57" s="116"/>
      <c r="E57" s="101"/>
      <c r="F57" s="101"/>
      <c r="G57" s="119"/>
      <c r="H57" s="125"/>
      <c r="I57" s="27" t="s">
        <v>14</v>
      </c>
      <c r="J57" s="28"/>
      <c r="K57" s="28"/>
      <c r="L57" s="28"/>
      <c r="M57" s="25"/>
      <c r="N57" s="43"/>
      <c r="O57" s="43"/>
      <c r="P57" s="5"/>
    </row>
    <row r="58" spans="2:16" ht="301.14999999999998" customHeight="1" x14ac:dyDescent="0.25">
      <c r="B58" s="113"/>
      <c r="C58" s="116"/>
      <c r="D58" s="116"/>
      <c r="E58" s="101"/>
      <c r="F58" s="101"/>
      <c r="G58" s="119"/>
      <c r="H58" s="125"/>
      <c r="I58" s="35" t="s">
        <v>65</v>
      </c>
      <c r="J58" s="28">
        <f>K58+L58+M58+N58+O58</f>
        <v>447032</v>
      </c>
      <c r="K58" s="28"/>
      <c r="L58" s="28"/>
      <c r="M58" s="28">
        <v>155665.77468</v>
      </c>
      <c r="N58" s="34">
        <v>291366.22532000003</v>
      </c>
      <c r="O58" s="43"/>
      <c r="P58" s="5"/>
    </row>
    <row r="59" spans="2:16" ht="114" customHeight="1" x14ac:dyDescent="0.25">
      <c r="B59" s="113"/>
      <c r="C59" s="116"/>
      <c r="D59" s="117"/>
      <c r="E59" s="102"/>
      <c r="F59" s="102"/>
      <c r="G59" s="120"/>
      <c r="H59" s="126"/>
      <c r="I59" s="35" t="s">
        <v>15</v>
      </c>
      <c r="J59" s="28"/>
      <c r="K59" s="28"/>
      <c r="L59" s="28"/>
      <c r="M59" s="25"/>
      <c r="N59" s="31"/>
      <c r="O59" s="31"/>
      <c r="P59" s="5"/>
    </row>
    <row r="60" spans="2:16" ht="114" customHeight="1" x14ac:dyDescent="0.25">
      <c r="B60" s="113"/>
      <c r="C60" s="116"/>
      <c r="D60" s="116" t="s">
        <v>73</v>
      </c>
      <c r="E60" s="100" t="s">
        <v>67</v>
      </c>
      <c r="F60" s="100">
        <v>2025</v>
      </c>
      <c r="G60" s="118"/>
      <c r="H60" s="124"/>
      <c r="I60" s="27" t="s">
        <v>13</v>
      </c>
      <c r="J60" s="28">
        <f>K60+L60+M60+N60+O60</f>
        <v>447032</v>
      </c>
      <c r="K60" s="28"/>
      <c r="L60" s="28"/>
      <c r="M60" s="28">
        <v>155665.77468</v>
      </c>
      <c r="N60" s="34">
        <v>291366.22532000003</v>
      </c>
      <c r="O60" s="31"/>
      <c r="P60" s="5"/>
    </row>
    <row r="61" spans="2:16" ht="114" customHeight="1" x14ac:dyDescent="0.25">
      <c r="B61" s="113"/>
      <c r="C61" s="116"/>
      <c r="D61" s="116"/>
      <c r="E61" s="101"/>
      <c r="F61" s="101"/>
      <c r="G61" s="119"/>
      <c r="H61" s="125"/>
      <c r="I61" s="27" t="s">
        <v>14</v>
      </c>
      <c r="J61" s="28"/>
      <c r="K61" s="28"/>
      <c r="L61" s="28"/>
      <c r="M61" s="25"/>
      <c r="N61" s="31"/>
      <c r="O61" s="31"/>
      <c r="P61" s="5"/>
    </row>
    <row r="62" spans="2:16" ht="114" customHeight="1" x14ac:dyDescent="0.25">
      <c r="B62" s="113"/>
      <c r="C62" s="116"/>
      <c r="D62" s="116"/>
      <c r="E62" s="101"/>
      <c r="F62" s="101"/>
      <c r="G62" s="119"/>
      <c r="H62" s="125"/>
      <c r="I62" s="35" t="s">
        <v>65</v>
      </c>
      <c r="J62" s="28">
        <f>K62+L62+M62+N62+O62</f>
        <v>447032</v>
      </c>
      <c r="K62" s="28"/>
      <c r="L62" s="28"/>
      <c r="M62" s="28">
        <v>155665.77468</v>
      </c>
      <c r="N62" s="34">
        <v>291366.22532000003</v>
      </c>
      <c r="O62" s="31"/>
      <c r="P62" s="5"/>
    </row>
    <row r="63" spans="2:16" ht="61.15" customHeight="1" x14ac:dyDescent="0.25">
      <c r="B63" s="114"/>
      <c r="C63" s="117"/>
      <c r="D63" s="117"/>
      <c r="E63" s="102"/>
      <c r="F63" s="102"/>
      <c r="G63" s="120"/>
      <c r="H63" s="126"/>
      <c r="I63" s="35" t="s">
        <v>15</v>
      </c>
      <c r="J63" s="25"/>
      <c r="K63" s="25"/>
      <c r="L63" s="25"/>
      <c r="M63" s="25"/>
      <c r="N63" s="31"/>
      <c r="O63" s="31"/>
      <c r="P63" s="4" t="s">
        <v>26</v>
      </c>
    </row>
    <row r="64" spans="2:16" ht="67.900000000000006" customHeight="1" x14ac:dyDescent="0.25">
      <c r="B64" s="95" t="s">
        <v>16</v>
      </c>
      <c r="C64" s="95"/>
      <c r="D64" s="95"/>
      <c r="E64" s="95"/>
      <c r="F64" s="32"/>
      <c r="G64" s="32"/>
      <c r="H64" s="32"/>
      <c r="I64" s="32"/>
      <c r="J64" s="32"/>
      <c r="K64" s="32"/>
      <c r="L64" s="32"/>
      <c r="M64" s="91" t="s">
        <v>17</v>
      </c>
      <c r="N64" s="91"/>
      <c r="O64" s="91"/>
    </row>
  </sheetData>
  <mergeCells count="77">
    <mergeCell ref="B64:E64"/>
    <mergeCell ref="M64:O64"/>
    <mergeCell ref="G56:G59"/>
    <mergeCell ref="H56:H59"/>
    <mergeCell ref="D60:D63"/>
    <mergeCell ref="E60:E63"/>
    <mergeCell ref="F60:F63"/>
    <mergeCell ref="G60:G63"/>
    <mergeCell ref="H60:H63"/>
    <mergeCell ref="B56:B63"/>
    <mergeCell ref="C56:C63"/>
    <mergeCell ref="D56:D59"/>
    <mergeCell ref="E56:E59"/>
    <mergeCell ref="F56:F59"/>
    <mergeCell ref="D52:D55"/>
    <mergeCell ref="E52:E55"/>
    <mergeCell ref="F52:F55"/>
    <mergeCell ref="G52:G55"/>
    <mergeCell ref="H52:H55"/>
    <mergeCell ref="D44:D47"/>
    <mergeCell ref="E44:E47"/>
    <mergeCell ref="F44:F47"/>
    <mergeCell ref="G44:G47"/>
    <mergeCell ref="H44:H47"/>
    <mergeCell ref="D48:D51"/>
    <mergeCell ref="E48:E51"/>
    <mergeCell ref="F48:F51"/>
    <mergeCell ref="G48:G51"/>
    <mergeCell ref="H48:H51"/>
    <mergeCell ref="D36:D39"/>
    <mergeCell ref="E36:E39"/>
    <mergeCell ref="F36:F39"/>
    <mergeCell ref="G36:G39"/>
    <mergeCell ref="H36:H39"/>
    <mergeCell ref="D40:D43"/>
    <mergeCell ref="E40:E43"/>
    <mergeCell ref="F40:F43"/>
    <mergeCell ref="G40:G43"/>
    <mergeCell ref="H40:H43"/>
    <mergeCell ref="D28:D31"/>
    <mergeCell ref="E28:E31"/>
    <mergeCell ref="F28:F31"/>
    <mergeCell ref="G28:G31"/>
    <mergeCell ref="H28:H31"/>
    <mergeCell ref="D32:D35"/>
    <mergeCell ref="E32:E35"/>
    <mergeCell ref="F32:F35"/>
    <mergeCell ref="G32:G35"/>
    <mergeCell ref="H32:H35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</mergeCells>
  <printOptions gridLines="1"/>
  <pageMargins left="0.62992125984251968" right="0.43307086614173229" top="0.55118110236220474" bottom="0.35433070866141736" header="0.31496062992125984" footer="0.31496062992125984"/>
  <pageSetup paperSize="9" scale="41" fitToHeight="0" orientation="landscape" r:id="rId1"/>
  <headerFooter>
    <oddHeader>Страница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64"/>
  <sheetViews>
    <sheetView view="pageBreakPreview" zoomScale="50" zoomScaleNormal="80" zoomScaleSheetLayoutView="50" workbookViewId="0">
      <pane xSplit="9" ySplit="3" topLeftCell="J42" activePane="bottomRight" state="frozen"/>
      <selection pane="topRight" activeCell="J1" sqref="J1"/>
      <selection pane="bottomLeft" activeCell="A4" sqref="A4"/>
      <selection pane="bottomRight" activeCell="M58" sqref="M58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28.8554687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17.85546875" style="1" customWidth="1"/>
    <col min="15" max="15" width="19.28515625" style="1" customWidth="1"/>
    <col min="16" max="22" width="8" style="4" hidden="1" customWidth="1"/>
    <col min="23" max="23" width="34.28515625" style="1" customWidth="1"/>
    <col min="24" max="16384" width="9.140625" style="1"/>
  </cols>
  <sheetData>
    <row r="1" spans="2:17" ht="145.9" customHeight="1" outlineLevel="1" x14ac:dyDescent="0.25">
      <c r="B1" s="2"/>
      <c r="M1" s="140" t="s">
        <v>71</v>
      </c>
      <c r="N1" s="140"/>
      <c r="O1" s="140"/>
    </row>
    <row r="2" spans="2:17" ht="42" customHeight="1" outlineLevel="1" x14ac:dyDescent="0.3">
      <c r="B2" s="104" t="s">
        <v>40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17" ht="195" customHeight="1" x14ac:dyDescent="0.25">
      <c r="B3" s="22" t="s">
        <v>19</v>
      </c>
      <c r="C3" s="22" t="s">
        <v>0</v>
      </c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  <c r="M3" s="22" t="s">
        <v>10</v>
      </c>
      <c r="N3" s="22" t="s">
        <v>11</v>
      </c>
      <c r="O3" s="22" t="s">
        <v>12</v>
      </c>
    </row>
    <row r="4" spans="2:17" ht="18.75" x14ac:dyDescent="0.25"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</row>
    <row r="5" spans="2:17" ht="37.15" customHeight="1" x14ac:dyDescent="0.25">
      <c r="B5" s="112">
        <v>1</v>
      </c>
      <c r="C5" s="109" t="s">
        <v>60</v>
      </c>
      <c r="D5" s="36" t="s">
        <v>61</v>
      </c>
      <c r="E5" s="118" t="s">
        <v>74</v>
      </c>
      <c r="F5" s="118">
        <v>2025</v>
      </c>
      <c r="G5" s="133"/>
      <c r="H5" s="136">
        <f>J5</f>
        <v>179846</v>
      </c>
      <c r="I5" s="24" t="s">
        <v>13</v>
      </c>
      <c r="J5" s="25">
        <f t="shared" ref="J5:N5" si="0">J7</f>
        <v>179846</v>
      </c>
      <c r="K5" s="25">
        <f t="shared" si="0"/>
        <v>20000</v>
      </c>
      <c r="L5" s="25">
        <f t="shared" si="0"/>
        <v>28600.039710000001</v>
      </c>
      <c r="M5" s="25">
        <f t="shared" si="0"/>
        <v>28284.685310000001</v>
      </c>
      <c r="N5" s="43">
        <f t="shared" si="0"/>
        <v>102961.27497999999</v>
      </c>
      <c r="O5" s="43"/>
      <c r="P5" s="5"/>
    </row>
    <row r="6" spans="2:17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25"/>
      <c r="K6" s="25"/>
      <c r="L6" s="25"/>
      <c r="M6" s="25"/>
      <c r="N6" s="26"/>
      <c r="O6" s="26"/>
    </row>
    <row r="7" spans="2:17" ht="168" customHeight="1" x14ac:dyDescent="0.25">
      <c r="B7" s="113"/>
      <c r="C7" s="110"/>
      <c r="D7" s="37"/>
      <c r="E7" s="119"/>
      <c r="F7" s="119"/>
      <c r="G7" s="134"/>
      <c r="H7" s="137"/>
      <c r="I7" s="24" t="s">
        <v>63</v>
      </c>
      <c r="J7" s="25">
        <f>K7+L7+M7+N7+O7</f>
        <v>179846</v>
      </c>
      <c r="K7" s="25">
        <f>K52</f>
        <v>20000</v>
      </c>
      <c r="L7" s="25">
        <f>L12+L16+L20+L24+L28+L32+L36+L40+L44+L48+L52+L56</f>
        <v>28600.039710000001</v>
      </c>
      <c r="M7" s="25">
        <f>M12+M16+M20+M24+M28+M32+M36+M40+M44+M48</f>
        <v>28284.685310000001</v>
      </c>
      <c r="N7" s="25">
        <f>N32+N36+N40+N44+N48</f>
        <v>102961.27497999999</v>
      </c>
      <c r="O7" s="25"/>
      <c r="P7" s="5">
        <f>P5-179846</f>
        <v>-179846</v>
      </c>
      <c r="Q7" s="4">
        <v>881.79413999999997</v>
      </c>
    </row>
    <row r="8" spans="2:17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25"/>
      <c r="K8" s="25"/>
      <c r="L8" s="25"/>
      <c r="M8" s="25"/>
      <c r="N8" s="26"/>
      <c r="O8" s="26"/>
    </row>
    <row r="9" spans="2:17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25"/>
      <c r="K9" s="25"/>
      <c r="L9" s="25"/>
      <c r="M9" s="25"/>
      <c r="N9" s="26"/>
      <c r="O9" s="26"/>
      <c r="P9" s="4">
        <f>J9/2</f>
        <v>0</v>
      </c>
      <c r="Q9" s="5">
        <f>L9-P9</f>
        <v>0</v>
      </c>
    </row>
    <row r="10" spans="2:17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25"/>
      <c r="K10" s="25"/>
      <c r="L10" s="25"/>
      <c r="M10" s="25"/>
      <c r="N10" s="26"/>
      <c r="O10" s="26"/>
    </row>
    <row r="11" spans="2:17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25"/>
      <c r="K11" s="25"/>
      <c r="L11" s="25"/>
      <c r="M11" s="25"/>
      <c r="N11" s="26"/>
      <c r="O11" s="26"/>
      <c r="Q11" s="5">
        <v>896.33627999999999</v>
      </c>
    </row>
    <row r="12" spans="2:17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7" t="s">
        <v>13</v>
      </c>
      <c r="J12" s="28">
        <f>K12+L12+M12+N12+O12</f>
        <v>4787.72498</v>
      </c>
      <c r="K12" s="28"/>
      <c r="L12" s="28">
        <v>2393.86249</v>
      </c>
      <c r="M12" s="28">
        <v>2393.86249</v>
      </c>
      <c r="N12" s="29"/>
      <c r="O12" s="29"/>
    </row>
    <row r="13" spans="2:17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28"/>
      <c r="K13" s="28"/>
      <c r="L13" s="28"/>
      <c r="M13" s="28"/>
      <c r="N13" s="29"/>
      <c r="O13" s="29"/>
    </row>
    <row r="14" spans="2:17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28">
        <f>K14+L14+M14+N14+O14</f>
        <v>4787.72498</v>
      </c>
      <c r="K14" s="28"/>
      <c r="L14" s="28">
        <v>2393.86249</v>
      </c>
      <c r="M14" s="28">
        <v>2393.86249</v>
      </c>
      <c r="N14" s="29"/>
      <c r="O14" s="29"/>
      <c r="P14" s="4" t="s">
        <v>55</v>
      </c>
    </row>
    <row r="15" spans="2:17" ht="36.6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28"/>
      <c r="K15" s="28"/>
      <c r="L15" s="28"/>
      <c r="M15" s="28"/>
      <c r="N15" s="29"/>
      <c r="O15" s="29"/>
    </row>
    <row r="16" spans="2:17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7" t="s">
        <v>13</v>
      </c>
      <c r="J16" s="28">
        <f>K16+L16+M16+N16+O16</f>
        <v>1792.67256</v>
      </c>
      <c r="K16" s="28"/>
      <c r="L16" s="28">
        <v>896.33627999999999</v>
      </c>
      <c r="M16" s="28">
        <v>896.33627999999999</v>
      </c>
      <c r="N16" s="29"/>
      <c r="O16" s="29"/>
      <c r="P16" s="4" t="s">
        <v>55</v>
      </c>
    </row>
    <row r="17" spans="2:23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28"/>
      <c r="K17" s="28"/>
      <c r="L17" s="28"/>
      <c r="M17" s="28"/>
      <c r="N17" s="29"/>
      <c r="O17" s="29"/>
    </row>
    <row r="18" spans="2:23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28">
        <f>K18+L18+M18+N18+O18</f>
        <v>1792.67256</v>
      </c>
      <c r="K18" s="28"/>
      <c r="L18" s="30">
        <v>896.33627999999999</v>
      </c>
      <c r="M18" s="28">
        <v>896.33627999999999</v>
      </c>
      <c r="N18" s="29"/>
      <c r="O18" s="29"/>
      <c r="Q18" s="5"/>
    </row>
    <row r="19" spans="2:23" ht="54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28"/>
      <c r="K19" s="28"/>
      <c r="L19" s="28"/>
      <c r="M19" s="28"/>
      <c r="N19" s="29"/>
      <c r="O19" s="29"/>
    </row>
    <row r="20" spans="2:23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v>4997.6270599999998</v>
      </c>
      <c r="I20" s="27" t="s">
        <v>13</v>
      </c>
      <c r="J20" s="28">
        <f>K20+L20+M20+N20+O20</f>
        <v>4997.6270599999998</v>
      </c>
      <c r="K20" s="28"/>
      <c r="L20" s="28">
        <v>2498.8135299999999</v>
      </c>
      <c r="M20" s="28">
        <v>2498.8135299999999</v>
      </c>
      <c r="N20" s="29"/>
      <c r="O20" s="29"/>
      <c r="P20" s="4">
        <f>J20/2</f>
        <v>2498.8135299999999</v>
      </c>
    </row>
    <row r="21" spans="2:23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28"/>
      <c r="K21" s="28"/>
      <c r="L21" s="28"/>
      <c r="M21" s="28"/>
      <c r="N21" s="29"/>
      <c r="O21" s="29"/>
    </row>
    <row r="22" spans="2:23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28">
        <f>K22+L22+M22+N22+O22</f>
        <v>4997.6270599999998</v>
      </c>
      <c r="K22" s="28"/>
      <c r="L22" s="28">
        <v>2498.8135299999999</v>
      </c>
      <c r="M22" s="28">
        <v>2498.8135299999999</v>
      </c>
      <c r="N22" s="29"/>
      <c r="O22" s="29"/>
      <c r="Q22" s="5"/>
    </row>
    <row r="23" spans="2:23" ht="59.45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28"/>
      <c r="K23" s="28"/>
      <c r="L23" s="28"/>
      <c r="M23" s="28"/>
      <c r="N23" s="29"/>
      <c r="O23" s="29"/>
    </row>
    <row r="24" spans="2:23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v>3346.5096199999998</v>
      </c>
      <c r="I24" s="27" t="s">
        <v>13</v>
      </c>
      <c r="J24" s="28">
        <f>K24+L24+M24+N24+O24</f>
        <v>3346.5096199999998</v>
      </c>
      <c r="K24" s="28"/>
      <c r="L24" s="28">
        <v>1673.2548099999999</v>
      </c>
      <c r="M24" s="28">
        <v>1673.2548099999999</v>
      </c>
      <c r="N24" s="29"/>
      <c r="O24" s="29"/>
      <c r="P24" s="4">
        <f>J24/2</f>
        <v>1673.2548099999999</v>
      </c>
    </row>
    <row r="25" spans="2:23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28"/>
      <c r="K25" s="28"/>
      <c r="L25" s="28"/>
      <c r="M25" s="28"/>
      <c r="N25" s="29"/>
      <c r="O25" s="29"/>
    </row>
    <row r="26" spans="2:23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28">
        <f>K26+L26+M26+N26+O26</f>
        <v>3346.5096199999998</v>
      </c>
      <c r="K26" s="28"/>
      <c r="L26" s="28">
        <v>1673.2548099999999</v>
      </c>
      <c r="M26" s="28">
        <v>1673.2548099999999</v>
      </c>
      <c r="N26" s="29"/>
      <c r="O26" s="29"/>
      <c r="P26" s="6">
        <v>1521.0660399999999</v>
      </c>
      <c r="Q26" s="4">
        <v>1825.4435799999999</v>
      </c>
    </row>
    <row r="27" spans="2:23" ht="52.15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28"/>
      <c r="K27" s="28"/>
      <c r="L27" s="28"/>
      <c r="M27" s="28"/>
      <c r="N27" s="29"/>
      <c r="O27" s="29"/>
      <c r="P27" s="5">
        <f>H24-P26</f>
        <v>1825.4435799999999</v>
      </c>
    </row>
    <row r="28" spans="2:23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v>4483.3474399999996</v>
      </c>
      <c r="I28" s="27" t="s">
        <v>13</v>
      </c>
      <c r="J28" s="28">
        <f>K28+L28+M28+N28+O28</f>
        <v>4483.3474399999996</v>
      </c>
      <c r="K28" s="28"/>
      <c r="L28" s="28">
        <v>2241.6737199999998</v>
      </c>
      <c r="M28" s="28">
        <v>2241.6737199999998</v>
      </c>
      <c r="N28" s="29"/>
      <c r="O28" s="29"/>
      <c r="P28" s="4">
        <f>J28/2</f>
        <v>2241.6737199999998</v>
      </c>
    </row>
    <row r="29" spans="2:23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28"/>
      <c r="K29" s="28"/>
      <c r="L29" s="28"/>
      <c r="M29" s="28"/>
      <c r="N29" s="29"/>
      <c r="O29" s="29"/>
    </row>
    <row r="30" spans="2:23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28">
        <f>K30+L30+M30+N30+O30</f>
        <v>4483.3474399999996</v>
      </c>
      <c r="K30" s="28"/>
      <c r="L30" s="28">
        <v>2241.6737199999998</v>
      </c>
      <c r="M30" s="28">
        <v>2241.6737199999998</v>
      </c>
      <c r="N30" s="29"/>
      <c r="O30" s="29"/>
    </row>
    <row r="31" spans="2:23" ht="52.9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28"/>
      <c r="K31" s="28"/>
      <c r="L31" s="28"/>
      <c r="M31" s="28"/>
      <c r="N31" s="29"/>
      <c r="O31" s="29"/>
    </row>
    <row r="32" spans="2:23" ht="30.75" customHeight="1" x14ac:dyDescent="0.3">
      <c r="B32" s="113"/>
      <c r="C32" s="110"/>
      <c r="D32" s="127" t="s">
        <v>66</v>
      </c>
      <c r="E32" s="100" t="s">
        <v>67</v>
      </c>
      <c r="F32" s="100">
        <v>2025</v>
      </c>
      <c r="G32" s="130"/>
      <c r="H32" s="124">
        <v>16748.22</v>
      </c>
      <c r="I32" s="27" t="s">
        <v>13</v>
      </c>
      <c r="J32" s="28">
        <f>K32+L32+M32+N32+O32</f>
        <v>16748.22</v>
      </c>
      <c r="K32" s="28"/>
      <c r="L32" s="28"/>
      <c r="M32" s="28">
        <f>M34</f>
        <v>4054.5043999999998</v>
      </c>
      <c r="N32" s="34">
        <f>N34</f>
        <v>12693.7156</v>
      </c>
      <c r="O32" s="39"/>
      <c r="P32" s="5">
        <v>120660.22532</v>
      </c>
      <c r="Q32" s="5">
        <f>M32-P32</f>
        <v>-116605.72091999999</v>
      </c>
      <c r="R32" s="5" t="e">
        <f>P44+M48+M40+M36+#REF!</f>
        <v>#REF!</v>
      </c>
      <c r="S32" s="5" t="e">
        <f>P32-R32</f>
        <v>#REF!</v>
      </c>
      <c r="T32" s="5">
        <v>38354.34532</v>
      </c>
      <c r="W32" s="41">
        <f>16748.22-12769.34306</f>
        <v>3978.8769400000019</v>
      </c>
    </row>
    <row r="33" spans="2:23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28"/>
      <c r="K33" s="28"/>
      <c r="L33" s="28"/>
      <c r="M33" s="28"/>
      <c r="N33" s="39"/>
      <c r="O33" s="39"/>
    </row>
    <row r="34" spans="2:23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28">
        <f>K34+L34+M34+N34+O34</f>
        <v>16748.22</v>
      </c>
      <c r="K34" s="28"/>
      <c r="L34" s="28"/>
      <c r="M34" s="28">
        <v>4054.5043999999998</v>
      </c>
      <c r="N34" s="34">
        <v>12693.7156</v>
      </c>
      <c r="O34" s="39"/>
      <c r="P34" s="5">
        <f>M34-120660.22532</f>
        <v>-116605.72091999999</v>
      </c>
      <c r="Q34" s="4">
        <v>881.79413999999804</v>
      </c>
      <c r="S34" s="4">
        <v>16354.34532</v>
      </c>
    </row>
    <row r="35" spans="2:23" ht="43.9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25"/>
      <c r="K35" s="25"/>
      <c r="L35" s="25"/>
      <c r="M35" s="25"/>
      <c r="N35" s="40"/>
      <c r="O35" s="40"/>
      <c r="P35" s="7" t="s">
        <v>56</v>
      </c>
    </row>
    <row r="36" spans="2:23" ht="37.9" customHeight="1" x14ac:dyDescent="0.3">
      <c r="B36" s="113"/>
      <c r="C36" s="110"/>
      <c r="D36" s="127" t="s">
        <v>52</v>
      </c>
      <c r="E36" s="100" t="s">
        <v>67</v>
      </c>
      <c r="F36" s="100">
        <v>2025</v>
      </c>
      <c r="G36" s="130"/>
      <c r="H36" s="124">
        <v>7759.22</v>
      </c>
      <c r="I36" s="27" t="s">
        <v>13</v>
      </c>
      <c r="J36" s="28">
        <f>K36+L36+M36+N36+O36</f>
        <v>7759.22</v>
      </c>
      <c r="K36" s="28"/>
      <c r="L36" s="28"/>
      <c r="M36" s="28">
        <f>M38</f>
        <v>5530.1557700000003</v>
      </c>
      <c r="N36" s="34">
        <f>N38</f>
        <v>2229.06423</v>
      </c>
      <c r="O36" s="39"/>
      <c r="P36" s="7" t="s">
        <v>56</v>
      </c>
      <c r="W36" s="41">
        <f>7759.22-5807.32111</f>
        <v>1951.8988900000004</v>
      </c>
    </row>
    <row r="37" spans="2:23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28"/>
      <c r="K37" s="28"/>
      <c r="L37" s="28"/>
      <c r="M37" s="28"/>
      <c r="N37" s="39"/>
      <c r="O37" s="39"/>
      <c r="P37" s="7"/>
    </row>
    <row r="38" spans="2:23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28">
        <f>K38+L38+M38+N38+O38</f>
        <v>7759.22</v>
      </c>
      <c r="K38" s="28"/>
      <c r="L38" s="28"/>
      <c r="M38" s="28">
        <v>5530.1557700000003</v>
      </c>
      <c r="N38" s="34">
        <v>2229.06423</v>
      </c>
      <c r="O38" s="39"/>
      <c r="P38" s="13">
        <v>10000</v>
      </c>
      <c r="Q38" s="14">
        <v>7759.22</v>
      </c>
      <c r="R38" s="15">
        <f>P38-Q38</f>
        <v>2240.7799999999997</v>
      </c>
    </row>
    <row r="39" spans="2:23" ht="4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28"/>
      <c r="K39" s="28"/>
      <c r="L39" s="28"/>
      <c r="M39" s="28"/>
      <c r="N39" s="39"/>
      <c r="O39" s="39"/>
      <c r="P39" s="7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3" ht="34.9" customHeight="1" x14ac:dyDescent="0.3">
      <c r="B40" s="113"/>
      <c r="C40" s="110"/>
      <c r="D40" s="127" t="s">
        <v>43</v>
      </c>
      <c r="E40" s="100" t="s">
        <v>67</v>
      </c>
      <c r="F40" s="100">
        <v>2025</v>
      </c>
      <c r="G40" s="130"/>
      <c r="H40" s="124">
        <v>18832.97</v>
      </c>
      <c r="I40" s="27" t="s">
        <v>13</v>
      </c>
      <c r="J40" s="28">
        <f>K40+L40+M40+N40+O40</f>
        <v>18832.97</v>
      </c>
      <c r="K40" s="28"/>
      <c r="L40" s="28"/>
      <c r="M40" s="28">
        <f>M42</f>
        <v>4536.7594600000002</v>
      </c>
      <c r="N40" s="34">
        <f>N42</f>
        <v>14296.21054</v>
      </c>
      <c r="O40" s="29"/>
      <c r="P40" s="17">
        <v>30000</v>
      </c>
      <c r="Q40" s="18">
        <f>R40-P40</f>
        <v>5136.0423200000005</v>
      </c>
      <c r="R40" s="19">
        <v>35136.04232</v>
      </c>
      <c r="S40" s="11">
        <v>30000</v>
      </c>
      <c r="T40" s="11"/>
      <c r="W40" s="41">
        <f>18832.97-14285.10905</f>
        <v>4547.860950000002</v>
      </c>
    </row>
    <row r="41" spans="2:23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28"/>
      <c r="K41" s="28"/>
      <c r="L41" s="28"/>
      <c r="M41" s="28"/>
      <c r="N41" s="39"/>
      <c r="O41" s="29"/>
    </row>
    <row r="42" spans="2:23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28">
        <f>K42+L42+M42+N42+O42</f>
        <v>18832.97</v>
      </c>
      <c r="K42" s="28"/>
      <c r="L42" s="28"/>
      <c r="M42" s="28">
        <v>4536.7594600000002</v>
      </c>
      <c r="N42" s="34">
        <v>14296.21054</v>
      </c>
      <c r="O42" s="29"/>
      <c r="Q42" s="4">
        <v>5136.0423200000005</v>
      </c>
      <c r="R42" s="4">
        <f>P42+Q42</f>
        <v>5136.0423200000005</v>
      </c>
    </row>
    <row r="43" spans="2:23" ht="46.9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28"/>
      <c r="K43" s="28"/>
      <c r="L43" s="28"/>
      <c r="M43" s="28"/>
      <c r="N43" s="29"/>
      <c r="O43" s="29"/>
    </row>
    <row r="44" spans="2:23" ht="36.6" customHeight="1" x14ac:dyDescent="0.3">
      <c r="B44" s="113"/>
      <c r="C44" s="110"/>
      <c r="D44" s="127" t="s">
        <v>53</v>
      </c>
      <c r="E44" s="100">
        <v>2025</v>
      </c>
      <c r="F44" s="100">
        <v>2025</v>
      </c>
      <c r="G44" s="130"/>
      <c r="H44" s="139">
        <v>59236.139459999999</v>
      </c>
      <c r="I44" s="27" t="s">
        <v>13</v>
      </c>
      <c r="J44" s="28">
        <f>M44+N44</f>
        <v>59236.139459999999</v>
      </c>
      <c r="K44" s="28"/>
      <c r="L44" s="28"/>
      <c r="M44" s="28"/>
      <c r="N44" s="34">
        <f>N46</f>
        <v>59236.139459999999</v>
      </c>
      <c r="O44" s="39"/>
      <c r="P44" s="4">
        <v>42000</v>
      </c>
      <c r="Q44" s="5">
        <f>M44-P44</f>
        <v>-42000</v>
      </c>
      <c r="R44" s="5">
        <v>17236.139459999999</v>
      </c>
    </row>
    <row r="45" spans="2:23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28"/>
      <c r="K45" s="28"/>
      <c r="L45" s="28"/>
      <c r="M45" s="28"/>
      <c r="N45" s="39"/>
      <c r="O45" s="39"/>
    </row>
    <row r="46" spans="2:23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28">
        <f>K46+L46+M46+N46+O46</f>
        <v>59236.139459999999</v>
      </c>
      <c r="K46" s="28"/>
      <c r="L46" s="28"/>
      <c r="M46" s="28"/>
      <c r="N46" s="42">
        <f>59236.13946</f>
        <v>59236.139459999999</v>
      </c>
      <c r="O46" s="39"/>
      <c r="P46" s="20">
        <v>59236.139459999991</v>
      </c>
      <c r="Q46" s="4">
        <v>2240.7799999999997</v>
      </c>
      <c r="R46" s="4">
        <f>P46+Q46</f>
        <v>61476.91945999999</v>
      </c>
    </row>
    <row r="47" spans="2:23" ht="31.9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28"/>
      <c r="K47" s="28"/>
      <c r="L47" s="28"/>
      <c r="M47" s="28"/>
      <c r="N47" s="39"/>
      <c r="O47" s="39"/>
      <c r="P47" s="4" t="s">
        <v>56</v>
      </c>
    </row>
    <row r="48" spans="2:23" ht="29.25" customHeight="1" x14ac:dyDescent="0.3">
      <c r="B48" s="113"/>
      <c r="C48" s="110"/>
      <c r="D48" s="127" t="s">
        <v>54</v>
      </c>
      <c r="E48" s="100" t="s">
        <v>67</v>
      </c>
      <c r="F48" s="100">
        <v>2025</v>
      </c>
      <c r="G48" s="130"/>
      <c r="H48" s="124">
        <v>18965.47</v>
      </c>
      <c r="I48" s="27" t="s">
        <v>13</v>
      </c>
      <c r="J48" s="28">
        <f>K48+L48+M48+N48+O48</f>
        <v>18965.47</v>
      </c>
      <c r="K48" s="28"/>
      <c r="L48" s="28"/>
      <c r="M48" s="28">
        <f>M50</f>
        <v>4459.32485</v>
      </c>
      <c r="N48" s="34">
        <f>N50</f>
        <v>14506.14515</v>
      </c>
      <c r="O48" s="34"/>
      <c r="P48" s="21">
        <v>38775.963000000003</v>
      </c>
      <c r="Q48" s="5">
        <f>P48-M48</f>
        <v>34316.638150000006</v>
      </c>
      <c r="W48" s="41">
        <f>18965.47-14043.1202</f>
        <v>4922.3498000000018</v>
      </c>
    </row>
    <row r="49" spans="2:23" ht="31.15" customHeight="1" x14ac:dyDescent="0.25">
      <c r="B49" s="113"/>
      <c r="C49" s="110"/>
      <c r="D49" s="128"/>
      <c r="E49" s="101"/>
      <c r="F49" s="101"/>
      <c r="G49" s="131"/>
      <c r="H49" s="125"/>
      <c r="I49" s="27" t="s">
        <v>14</v>
      </c>
      <c r="J49" s="28"/>
      <c r="K49" s="28"/>
      <c r="L49" s="28"/>
      <c r="M49" s="28"/>
      <c r="N49" s="34"/>
      <c r="O49" s="34"/>
    </row>
    <row r="50" spans="2:23" ht="105" customHeight="1" x14ac:dyDescent="0.25">
      <c r="B50" s="113"/>
      <c r="C50" s="110"/>
      <c r="D50" s="128"/>
      <c r="E50" s="101"/>
      <c r="F50" s="101"/>
      <c r="G50" s="131"/>
      <c r="H50" s="125"/>
      <c r="I50" s="27" t="s">
        <v>65</v>
      </c>
      <c r="J50" s="28">
        <f>K50+L50+M50+N50+O50</f>
        <v>18965.47</v>
      </c>
      <c r="K50" s="28"/>
      <c r="L50" s="28"/>
      <c r="M50" s="28">
        <v>4459.32485</v>
      </c>
      <c r="N50" s="34">
        <v>14506.14515</v>
      </c>
      <c r="O50" s="34"/>
      <c r="P50" s="4">
        <v>881.80781999999999</v>
      </c>
    </row>
    <row r="51" spans="2:23" ht="33" customHeight="1" x14ac:dyDescent="0.25">
      <c r="B51" s="113"/>
      <c r="C51" s="110"/>
      <c r="D51" s="129"/>
      <c r="E51" s="102"/>
      <c r="F51" s="102"/>
      <c r="G51" s="132"/>
      <c r="H51" s="126"/>
      <c r="I51" s="27" t="s">
        <v>15</v>
      </c>
      <c r="J51" s="28"/>
      <c r="K51" s="28"/>
      <c r="L51" s="28"/>
      <c r="M51" s="28"/>
      <c r="N51" s="34"/>
      <c r="O51" s="34"/>
    </row>
    <row r="52" spans="2:23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7" t="s">
        <v>13</v>
      </c>
      <c r="J52" s="28">
        <f>K52+L52+M52+N52+O52</f>
        <v>38896.098880000005</v>
      </c>
      <c r="K52" s="28">
        <v>20000</v>
      </c>
      <c r="L52" s="28">
        <v>18896.098880000001</v>
      </c>
      <c r="M52" s="28"/>
      <c r="N52" s="31"/>
      <c r="O52" s="31"/>
      <c r="P52" s="5"/>
    </row>
    <row r="53" spans="2:23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25"/>
      <c r="K53" s="25"/>
      <c r="L53" s="25"/>
      <c r="M53" s="25"/>
      <c r="N53" s="31"/>
      <c r="O53" s="31"/>
    </row>
    <row r="54" spans="2:23" ht="65.45" customHeight="1" x14ac:dyDescent="0.25">
      <c r="B54" s="113"/>
      <c r="C54" s="110"/>
      <c r="D54" s="122"/>
      <c r="E54" s="101"/>
      <c r="F54" s="101"/>
      <c r="G54" s="119"/>
      <c r="H54" s="125"/>
      <c r="I54" s="35" t="s">
        <v>65</v>
      </c>
      <c r="J54" s="28">
        <f>K54+L54+M54+N54+O54</f>
        <v>38896.098880000005</v>
      </c>
      <c r="K54" s="28">
        <v>20000</v>
      </c>
      <c r="L54" s="28">
        <v>18896.098880000001</v>
      </c>
      <c r="M54" s="25"/>
      <c r="N54" s="31"/>
      <c r="O54" s="31"/>
      <c r="P54" s="5"/>
    </row>
    <row r="55" spans="2:23" ht="49.15" customHeight="1" x14ac:dyDescent="0.25">
      <c r="B55" s="114"/>
      <c r="C55" s="111"/>
      <c r="D55" s="123"/>
      <c r="E55" s="102"/>
      <c r="F55" s="102"/>
      <c r="G55" s="120"/>
      <c r="H55" s="126"/>
      <c r="I55" s="35" t="s">
        <v>15</v>
      </c>
      <c r="J55" s="28"/>
      <c r="K55" s="28"/>
      <c r="L55" s="28"/>
      <c r="M55" s="25"/>
      <c r="N55" s="31"/>
      <c r="O55" s="31"/>
      <c r="P55" s="5"/>
    </row>
    <row r="56" spans="2:23" ht="56.45" customHeight="1" x14ac:dyDescent="0.25">
      <c r="B56" s="112">
        <v>2</v>
      </c>
      <c r="C56" s="115" t="s">
        <v>72</v>
      </c>
      <c r="D56" s="115"/>
      <c r="E56" s="100" t="s">
        <v>67</v>
      </c>
      <c r="F56" s="100">
        <v>2025</v>
      </c>
      <c r="G56" s="118"/>
      <c r="H56" s="124">
        <f>J56</f>
        <v>448032</v>
      </c>
      <c r="I56" s="24" t="s">
        <v>13</v>
      </c>
      <c r="J56" s="25">
        <f>K56+L56+M56+N56+O56</f>
        <v>448032</v>
      </c>
      <c r="K56" s="25"/>
      <c r="L56" s="25"/>
      <c r="M56" s="25">
        <f>M58</f>
        <v>18000</v>
      </c>
      <c r="N56" s="43">
        <f>N58</f>
        <v>429032</v>
      </c>
      <c r="O56" s="43">
        <f>O63</f>
        <v>1000</v>
      </c>
      <c r="P56" s="5"/>
    </row>
    <row r="57" spans="2:23" ht="57.6" customHeight="1" x14ac:dyDescent="0.25">
      <c r="B57" s="113"/>
      <c r="C57" s="116"/>
      <c r="D57" s="116"/>
      <c r="E57" s="101"/>
      <c r="F57" s="101"/>
      <c r="G57" s="119"/>
      <c r="H57" s="125"/>
      <c r="I57" s="27" t="s">
        <v>14</v>
      </c>
      <c r="J57" s="28"/>
      <c r="K57" s="28"/>
      <c r="L57" s="28"/>
      <c r="M57" s="25"/>
      <c r="N57" s="31"/>
      <c r="O57" s="31"/>
      <c r="P57" s="5"/>
    </row>
    <row r="58" spans="2:23" ht="301.14999999999998" customHeight="1" x14ac:dyDescent="0.25">
      <c r="B58" s="113"/>
      <c r="C58" s="116"/>
      <c r="D58" s="116"/>
      <c r="E58" s="101"/>
      <c r="F58" s="101"/>
      <c r="G58" s="119"/>
      <c r="H58" s="125"/>
      <c r="I58" s="35" t="s">
        <v>65</v>
      </c>
      <c r="J58" s="28">
        <f>K58+L58+M58+N58+O58</f>
        <v>447032</v>
      </c>
      <c r="K58" s="28"/>
      <c r="L58" s="28"/>
      <c r="M58" s="28">
        <v>18000</v>
      </c>
      <c r="N58" s="34">
        <v>429032</v>
      </c>
      <c r="O58" s="31"/>
      <c r="P58" s="5"/>
      <c r="W58" s="44">
        <f>H56-M58</f>
        <v>430032</v>
      </c>
    </row>
    <row r="59" spans="2:23" ht="114" customHeight="1" x14ac:dyDescent="0.25">
      <c r="B59" s="113"/>
      <c r="C59" s="116"/>
      <c r="D59" s="117"/>
      <c r="E59" s="102"/>
      <c r="F59" s="102"/>
      <c r="G59" s="120"/>
      <c r="H59" s="126"/>
      <c r="I59" s="35" t="s">
        <v>15</v>
      </c>
      <c r="J59" s="28"/>
      <c r="K59" s="28"/>
      <c r="L59" s="28"/>
      <c r="M59" s="25"/>
      <c r="N59" s="31"/>
      <c r="O59" s="31"/>
      <c r="P59" s="5"/>
    </row>
    <row r="60" spans="2:23" ht="114" customHeight="1" x14ac:dyDescent="0.25">
      <c r="B60" s="113"/>
      <c r="C60" s="116"/>
      <c r="D60" s="116" t="s">
        <v>73</v>
      </c>
      <c r="E60" s="100" t="s">
        <v>67</v>
      </c>
      <c r="F60" s="100">
        <v>2025</v>
      </c>
      <c r="G60" s="118"/>
      <c r="H60" s="124"/>
      <c r="I60" s="27" t="s">
        <v>13</v>
      </c>
      <c r="J60" s="28">
        <f>K60+L60+M60+N60+O60</f>
        <v>447032</v>
      </c>
      <c r="K60" s="28"/>
      <c r="L60" s="28"/>
      <c r="M60" s="28">
        <v>155665.77468</v>
      </c>
      <c r="N60" s="34">
        <v>291366.22532000003</v>
      </c>
      <c r="O60" s="31"/>
      <c r="P60" s="5"/>
    </row>
    <row r="61" spans="2:23" ht="114" customHeight="1" x14ac:dyDescent="0.25">
      <c r="B61" s="113"/>
      <c r="C61" s="116"/>
      <c r="D61" s="116"/>
      <c r="E61" s="101"/>
      <c r="F61" s="101"/>
      <c r="G61" s="119"/>
      <c r="H61" s="125"/>
      <c r="I61" s="27" t="s">
        <v>14</v>
      </c>
      <c r="J61" s="28"/>
      <c r="K61" s="28"/>
      <c r="L61" s="28"/>
      <c r="M61" s="25"/>
      <c r="N61" s="31"/>
      <c r="O61" s="31"/>
      <c r="P61" s="5"/>
    </row>
    <row r="62" spans="2:23" ht="114" customHeight="1" x14ac:dyDescent="0.25">
      <c r="B62" s="113"/>
      <c r="C62" s="116"/>
      <c r="D62" s="116"/>
      <c r="E62" s="101"/>
      <c r="F62" s="101"/>
      <c r="G62" s="119"/>
      <c r="H62" s="125"/>
      <c r="I62" s="35" t="s">
        <v>65</v>
      </c>
      <c r="J62" s="28">
        <f>K62+L62+M62+N62+O62</f>
        <v>447032</v>
      </c>
      <c r="K62" s="28"/>
      <c r="L62" s="28"/>
      <c r="M62" s="28">
        <v>155665.77468</v>
      </c>
      <c r="N62" s="34">
        <v>291366.22532000003</v>
      </c>
      <c r="O62" s="31"/>
      <c r="P62" s="5"/>
    </row>
    <row r="63" spans="2:23" ht="61.15" customHeight="1" x14ac:dyDescent="0.25">
      <c r="B63" s="114"/>
      <c r="C63" s="117"/>
      <c r="D63" s="117"/>
      <c r="E63" s="102"/>
      <c r="F63" s="102"/>
      <c r="G63" s="120"/>
      <c r="H63" s="126"/>
      <c r="I63" s="35" t="s">
        <v>15</v>
      </c>
      <c r="J63" s="28">
        <f>K63+L63+M63+N63+O63</f>
        <v>1000</v>
      </c>
      <c r="K63" s="25"/>
      <c r="L63" s="25"/>
      <c r="M63" s="25"/>
      <c r="N63" s="31"/>
      <c r="O63" s="34">
        <v>1000</v>
      </c>
      <c r="P63" s="4" t="s">
        <v>26</v>
      </c>
    </row>
    <row r="64" spans="2:23" ht="67.900000000000006" customHeight="1" x14ac:dyDescent="0.25">
      <c r="B64" s="95" t="s">
        <v>16</v>
      </c>
      <c r="C64" s="95"/>
      <c r="D64" s="95"/>
      <c r="E64" s="95"/>
      <c r="F64" s="32"/>
      <c r="G64" s="32"/>
      <c r="H64" s="32"/>
      <c r="I64" s="32"/>
      <c r="J64" s="32"/>
      <c r="K64" s="32"/>
      <c r="L64" s="32"/>
      <c r="M64" s="91" t="s">
        <v>17</v>
      </c>
      <c r="N64" s="91"/>
      <c r="O64" s="91"/>
    </row>
  </sheetData>
  <mergeCells count="77"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D32:D35"/>
    <mergeCell ref="E32:E35"/>
    <mergeCell ref="F32:F35"/>
    <mergeCell ref="G32:G35"/>
    <mergeCell ref="H32:H35"/>
    <mergeCell ref="D28:D31"/>
    <mergeCell ref="E28:E31"/>
    <mergeCell ref="F28:F31"/>
    <mergeCell ref="G28:G31"/>
    <mergeCell ref="H28:H31"/>
    <mergeCell ref="D40:D43"/>
    <mergeCell ref="E40:E43"/>
    <mergeCell ref="F40:F43"/>
    <mergeCell ref="G40:G43"/>
    <mergeCell ref="H40:H43"/>
    <mergeCell ref="D36:D39"/>
    <mergeCell ref="E36:E39"/>
    <mergeCell ref="F36:F39"/>
    <mergeCell ref="G36:G39"/>
    <mergeCell ref="H36:H39"/>
    <mergeCell ref="D48:D51"/>
    <mergeCell ref="E48:E51"/>
    <mergeCell ref="F48:F51"/>
    <mergeCell ref="G48:G51"/>
    <mergeCell ref="H48:H51"/>
    <mergeCell ref="D44:D47"/>
    <mergeCell ref="E44:E47"/>
    <mergeCell ref="F44:F47"/>
    <mergeCell ref="G44:G47"/>
    <mergeCell ref="H44:H47"/>
    <mergeCell ref="D52:D55"/>
    <mergeCell ref="E52:E55"/>
    <mergeCell ref="F52:F55"/>
    <mergeCell ref="G52:G55"/>
    <mergeCell ref="H52:H55"/>
    <mergeCell ref="B64:E64"/>
    <mergeCell ref="M64:O64"/>
    <mergeCell ref="G56:G59"/>
    <mergeCell ref="H56:H59"/>
    <mergeCell ref="D60:D63"/>
    <mergeCell ref="E60:E63"/>
    <mergeCell ref="F60:F63"/>
    <mergeCell ref="G60:G63"/>
    <mergeCell ref="H60:H63"/>
    <mergeCell ref="B56:B63"/>
    <mergeCell ref="C56:C63"/>
    <mergeCell ref="D56:D59"/>
    <mergeCell ref="E56:E59"/>
    <mergeCell ref="F56:F59"/>
  </mergeCells>
  <printOptions gridLines="1"/>
  <pageMargins left="0.23622047244094491" right="0.23622047244094491" top="0.74803149606299213" bottom="0.35433070866141736" header="0.31496062992125984" footer="0.31496062992125984"/>
  <pageSetup paperSize="9" scale="41" fitToHeight="0" orientation="landscape" r:id="rId1"/>
  <headerFooter>
    <oddHeader>Страница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64"/>
  <sheetViews>
    <sheetView view="pageBreakPreview" zoomScale="50" zoomScaleNormal="80" zoomScaleSheetLayoutView="50" workbookViewId="0">
      <pane xSplit="9" ySplit="3" topLeftCell="J61" activePane="bottomRight" state="frozen"/>
      <selection pane="topRight" activeCell="J1" sqref="J1"/>
      <selection pane="bottomLeft" activeCell="A4" sqref="A4"/>
      <selection pane="bottomRight" activeCell="B64" sqref="B64:E64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28.8554687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17.85546875" style="1" customWidth="1"/>
    <col min="15" max="15" width="19.28515625" style="1" customWidth="1"/>
    <col min="16" max="22" width="8" style="4" hidden="1" customWidth="1"/>
    <col min="23" max="23" width="34.28515625" style="1" customWidth="1"/>
    <col min="24" max="16384" width="9.140625" style="1"/>
  </cols>
  <sheetData>
    <row r="1" spans="2:17" ht="145.9" customHeight="1" outlineLevel="1" x14ac:dyDescent="0.25">
      <c r="B1" s="2"/>
      <c r="M1" s="140" t="s">
        <v>71</v>
      </c>
      <c r="N1" s="140"/>
      <c r="O1" s="140"/>
    </row>
    <row r="2" spans="2:17" ht="42" customHeight="1" outlineLevel="1" x14ac:dyDescent="0.3">
      <c r="B2" s="104" t="s">
        <v>40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17" ht="195" customHeight="1" x14ac:dyDescent="0.25">
      <c r="B3" s="22" t="s">
        <v>19</v>
      </c>
      <c r="C3" s="22" t="s">
        <v>0</v>
      </c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  <c r="M3" s="22" t="s">
        <v>10</v>
      </c>
      <c r="N3" s="22" t="s">
        <v>11</v>
      </c>
      <c r="O3" s="22" t="s">
        <v>12</v>
      </c>
    </row>
    <row r="4" spans="2:17" ht="18.75" x14ac:dyDescent="0.25"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</row>
    <row r="5" spans="2:17" ht="37.15" customHeight="1" x14ac:dyDescent="0.25">
      <c r="B5" s="112">
        <v>1</v>
      </c>
      <c r="C5" s="109" t="s">
        <v>60</v>
      </c>
      <c r="D5" s="36" t="s">
        <v>61</v>
      </c>
      <c r="E5" s="118" t="s">
        <v>74</v>
      </c>
      <c r="F5" s="118">
        <v>2025</v>
      </c>
      <c r="G5" s="133"/>
      <c r="H5" s="136">
        <f>J5</f>
        <v>179846</v>
      </c>
      <c r="I5" s="24" t="s">
        <v>13</v>
      </c>
      <c r="J5" s="25">
        <f t="shared" ref="J5:N5" si="0">J7</f>
        <v>179846</v>
      </c>
      <c r="K5" s="25">
        <f t="shared" si="0"/>
        <v>20000</v>
      </c>
      <c r="L5" s="25">
        <f t="shared" si="0"/>
        <v>28600.039710000001</v>
      </c>
      <c r="M5" s="25">
        <f t="shared" si="0"/>
        <v>28284.685310000001</v>
      </c>
      <c r="N5" s="43">
        <f t="shared" si="0"/>
        <v>102961.27497999999</v>
      </c>
      <c r="O5" s="43"/>
      <c r="P5" s="5"/>
    </row>
    <row r="6" spans="2:17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25"/>
      <c r="K6" s="25"/>
      <c r="L6" s="25"/>
      <c r="M6" s="25"/>
      <c r="N6" s="26"/>
      <c r="O6" s="26"/>
    </row>
    <row r="7" spans="2:17" ht="168" customHeight="1" x14ac:dyDescent="0.25">
      <c r="B7" s="113"/>
      <c r="C7" s="110"/>
      <c r="D7" s="37"/>
      <c r="E7" s="119"/>
      <c r="F7" s="119"/>
      <c r="G7" s="134"/>
      <c r="H7" s="137"/>
      <c r="I7" s="24" t="s">
        <v>63</v>
      </c>
      <c r="J7" s="25">
        <f>K7+L7+M7+N7+O7</f>
        <v>179846</v>
      </c>
      <c r="K7" s="25">
        <f>K52</f>
        <v>20000</v>
      </c>
      <c r="L7" s="25">
        <f>L12+L16+L20+L24+L28+L32+L36+L40+L44+L48+L52+L56</f>
        <v>28600.039710000001</v>
      </c>
      <c r="M7" s="25">
        <f>M12+M16+M20+M24+M28+M32+M36+M40+M44+M48</f>
        <v>28284.685310000001</v>
      </c>
      <c r="N7" s="25">
        <f>N32+N36+N40+N44+N48</f>
        <v>102961.27497999999</v>
      </c>
      <c r="O7" s="25"/>
      <c r="P7" s="5">
        <f>P5-179846</f>
        <v>-179846</v>
      </c>
      <c r="Q7" s="4">
        <v>881.79413999999997</v>
      </c>
    </row>
    <row r="8" spans="2:17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25"/>
      <c r="K8" s="25"/>
      <c r="L8" s="25"/>
      <c r="M8" s="25"/>
      <c r="N8" s="26"/>
      <c r="O8" s="26"/>
    </row>
    <row r="9" spans="2:17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25"/>
      <c r="K9" s="25"/>
      <c r="L9" s="25"/>
      <c r="M9" s="25"/>
      <c r="N9" s="26"/>
      <c r="O9" s="26"/>
      <c r="P9" s="4">
        <f>J9/2</f>
        <v>0</v>
      </c>
      <c r="Q9" s="5">
        <f>L9-P9</f>
        <v>0</v>
      </c>
    </row>
    <row r="10" spans="2:17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25"/>
      <c r="K10" s="25"/>
      <c r="L10" s="25"/>
      <c r="M10" s="25"/>
      <c r="N10" s="26"/>
      <c r="O10" s="26"/>
    </row>
    <row r="11" spans="2:17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25"/>
      <c r="K11" s="25"/>
      <c r="L11" s="25"/>
      <c r="M11" s="25"/>
      <c r="N11" s="26"/>
      <c r="O11" s="26"/>
      <c r="Q11" s="5">
        <v>896.33627999999999</v>
      </c>
    </row>
    <row r="12" spans="2:17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7" t="s">
        <v>13</v>
      </c>
      <c r="J12" s="28">
        <f>K12+L12+M12+N12+O12</f>
        <v>4787.72498</v>
      </c>
      <c r="K12" s="28"/>
      <c r="L12" s="28">
        <v>2393.86249</v>
      </c>
      <c r="M12" s="28">
        <v>2393.86249</v>
      </c>
      <c r="N12" s="29"/>
      <c r="O12" s="29"/>
    </row>
    <row r="13" spans="2:17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28"/>
      <c r="K13" s="28"/>
      <c r="L13" s="28"/>
      <c r="M13" s="28"/>
      <c r="N13" s="29"/>
      <c r="O13" s="29"/>
    </row>
    <row r="14" spans="2:17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28">
        <f>K14+L14+M14+N14+O14</f>
        <v>4787.72498</v>
      </c>
      <c r="K14" s="28"/>
      <c r="L14" s="28">
        <v>2393.86249</v>
      </c>
      <c r="M14" s="28">
        <v>2393.86249</v>
      </c>
      <c r="N14" s="29"/>
      <c r="O14" s="29"/>
      <c r="P14" s="4" t="s">
        <v>55</v>
      </c>
    </row>
    <row r="15" spans="2:17" ht="36.6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28"/>
      <c r="K15" s="28"/>
      <c r="L15" s="28"/>
      <c r="M15" s="28"/>
      <c r="N15" s="29"/>
      <c r="O15" s="29"/>
    </row>
    <row r="16" spans="2:17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7" t="s">
        <v>13</v>
      </c>
      <c r="J16" s="28">
        <f>K16+L16+M16+N16+O16</f>
        <v>1792.67256</v>
      </c>
      <c r="K16" s="28"/>
      <c r="L16" s="28">
        <v>896.33627999999999</v>
      </c>
      <c r="M16" s="28">
        <v>896.33627999999999</v>
      </c>
      <c r="N16" s="29"/>
      <c r="O16" s="29"/>
      <c r="P16" s="4" t="s">
        <v>55</v>
      </c>
    </row>
    <row r="17" spans="2:23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28"/>
      <c r="K17" s="28"/>
      <c r="L17" s="28"/>
      <c r="M17" s="28"/>
      <c r="N17" s="29"/>
      <c r="O17" s="29"/>
    </row>
    <row r="18" spans="2:23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28">
        <f>K18+L18+M18+N18+O18</f>
        <v>1792.67256</v>
      </c>
      <c r="K18" s="28"/>
      <c r="L18" s="30">
        <v>896.33627999999999</v>
      </c>
      <c r="M18" s="28">
        <v>896.33627999999999</v>
      </c>
      <c r="N18" s="29"/>
      <c r="O18" s="29"/>
      <c r="Q18" s="5"/>
    </row>
    <row r="19" spans="2:23" ht="54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28"/>
      <c r="K19" s="28"/>
      <c r="L19" s="28"/>
      <c r="M19" s="28"/>
      <c r="N19" s="29"/>
      <c r="O19" s="29"/>
    </row>
    <row r="20" spans="2:23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v>4997.6270599999998</v>
      </c>
      <c r="I20" s="27" t="s">
        <v>13</v>
      </c>
      <c r="J20" s="28">
        <f>K20+L20+M20+N20+O20</f>
        <v>4997.6270599999998</v>
      </c>
      <c r="K20" s="28"/>
      <c r="L20" s="28">
        <v>2498.8135299999999</v>
      </c>
      <c r="M20" s="28">
        <v>2498.8135299999999</v>
      </c>
      <c r="N20" s="29"/>
      <c r="O20" s="29"/>
      <c r="P20" s="4">
        <f>J20/2</f>
        <v>2498.8135299999999</v>
      </c>
    </row>
    <row r="21" spans="2:23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28"/>
      <c r="K21" s="28"/>
      <c r="L21" s="28"/>
      <c r="M21" s="28"/>
      <c r="N21" s="29"/>
      <c r="O21" s="29"/>
    </row>
    <row r="22" spans="2:23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28">
        <f>K22+L22+M22+N22+O22</f>
        <v>4997.6270599999998</v>
      </c>
      <c r="K22" s="28"/>
      <c r="L22" s="28">
        <v>2498.8135299999999</v>
      </c>
      <c r="M22" s="28">
        <v>2498.8135299999999</v>
      </c>
      <c r="N22" s="29"/>
      <c r="O22" s="29"/>
      <c r="Q22" s="5"/>
    </row>
    <row r="23" spans="2:23" ht="59.45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28"/>
      <c r="K23" s="28"/>
      <c r="L23" s="28"/>
      <c r="M23" s="28"/>
      <c r="N23" s="29"/>
      <c r="O23" s="29"/>
    </row>
    <row r="24" spans="2:23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v>3346.5096199999998</v>
      </c>
      <c r="I24" s="27" t="s">
        <v>13</v>
      </c>
      <c r="J24" s="28">
        <f>K24+L24+M24+N24+O24</f>
        <v>3346.5096199999998</v>
      </c>
      <c r="K24" s="28"/>
      <c r="L24" s="28">
        <v>1673.2548099999999</v>
      </c>
      <c r="M24" s="28">
        <v>1673.2548099999999</v>
      </c>
      <c r="N24" s="29"/>
      <c r="O24" s="29"/>
      <c r="P24" s="4">
        <f>J24/2</f>
        <v>1673.2548099999999</v>
      </c>
    </row>
    <row r="25" spans="2:23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28"/>
      <c r="K25" s="28"/>
      <c r="L25" s="28"/>
      <c r="M25" s="28"/>
      <c r="N25" s="29"/>
      <c r="O25" s="29"/>
    </row>
    <row r="26" spans="2:23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28">
        <f>K26+L26+M26+N26+O26</f>
        <v>3346.5096199999998</v>
      </c>
      <c r="K26" s="28"/>
      <c r="L26" s="28">
        <v>1673.2548099999999</v>
      </c>
      <c r="M26" s="28">
        <v>1673.2548099999999</v>
      </c>
      <c r="N26" s="29"/>
      <c r="O26" s="29"/>
      <c r="P26" s="6">
        <v>1521.0660399999999</v>
      </c>
      <c r="Q26" s="4">
        <v>1825.4435799999999</v>
      </c>
    </row>
    <row r="27" spans="2:23" ht="52.15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28"/>
      <c r="K27" s="28"/>
      <c r="L27" s="28"/>
      <c r="M27" s="28"/>
      <c r="N27" s="29"/>
      <c r="O27" s="29"/>
      <c r="P27" s="5">
        <f>H24-P26</f>
        <v>1825.4435799999999</v>
      </c>
    </row>
    <row r="28" spans="2:23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v>4483.3474399999996</v>
      </c>
      <c r="I28" s="27" t="s">
        <v>13</v>
      </c>
      <c r="J28" s="28">
        <f>K28+L28+M28+N28+O28</f>
        <v>4483.3474399999996</v>
      </c>
      <c r="K28" s="28"/>
      <c r="L28" s="28">
        <v>2241.6737199999998</v>
      </c>
      <c r="M28" s="28">
        <v>2241.6737199999998</v>
      </c>
      <c r="N28" s="29"/>
      <c r="O28" s="29"/>
      <c r="P28" s="4">
        <f>J28/2</f>
        <v>2241.6737199999998</v>
      </c>
    </row>
    <row r="29" spans="2:23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28"/>
      <c r="K29" s="28"/>
      <c r="L29" s="28"/>
      <c r="M29" s="28"/>
      <c r="N29" s="29"/>
      <c r="O29" s="29"/>
    </row>
    <row r="30" spans="2:23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28">
        <f>K30+L30+M30+N30+O30</f>
        <v>4483.3474399999996</v>
      </c>
      <c r="K30" s="28"/>
      <c r="L30" s="28">
        <v>2241.6737199999998</v>
      </c>
      <c r="M30" s="28">
        <v>2241.6737199999998</v>
      </c>
      <c r="N30" s="29"/>
      <c r="O30" s="29"/>
    </row>
    <row r="31" spans="2:23" ht="52.9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28"/>
      <c r="K31" s="28"/>
      <c r="L31" s="28"/>
      <c r="M31" s="28"/>
      <c r="N31" s="29"/>
      <c r="O31" s="29"/>
    </row>
    <row r="32" spans="2:23" ht="30.75" customHeight="1" x14ac:dyDescent="0.3">
      <c r="B32" s="113"/>
      <c r="C32" s="110"/>
      <c r="D32" s="127" t="s">
        <v>66</v>
      </c>
      <c r="E32" s="100">
        <v>2024</v>
      </c>
      <c r="F32" s="100">
        <v>2024</v>
      </c>
      <c r="G32" s="130"/>
      <c r="H32" s="124">
        <v>16748.22</v>
      </c>
      <c r="I32" s="27" t="s">
        <v>13</v>
      </c>
      <c r="J32" s="28">
        <f>K32+L32+M32+N32+O32</f>
        <v>16748.22</v>
      </c>
      <c r="K32" s="28"/>
      <c r="L32" s="28"/>
      <c r="M32" s="28">
        <f>M34</f>
        <v>4054.5043999999998</v>
      </c>
      <c r="N32" s="34">
        <f>N34</f>
        <v>12693.7156</v>
      </c>
      <c r="O32" s="39"/>
      <c r="P32" s="5">
        <v>120660.22532</v>
      </c>
      <c r="Q32" s="5">
        <f>M32-P32</f>
        <v>-116605.72091999999</v>
      </c>
      <c r="R32" s="5" t="e">
        <f>P44+M48+M40+M36+#REF!</f>
        <v>#REF!</v>
      </c>
      <c r="S32" s="5" t="e">
        <f>P32-R32</f>
        <v>#REF!</v>
      </c>
      <c r="T32" s="5">
        <v>38354.34532</v>
      </c>
      <c r="W32" s="41">
        <f>16748.22-12769.34306</f>
        <v>3978.8769400000019</v>
      </c>
    </row>
    <row r="33" spans="2:23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28"/>
      <c r="K33" s="28"/>
      <c r="L33" s="28"/>
      <c r="M33" s="28"/>
      <c r="N33" s="39"/>
      <c r="O33" s="39"/>
    </row>
    <row r="34" spans="2:23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28">
        <f>K34+L34+M34+N34+O34</f>
        <v>16748.22</v>
      </c>
      <c r="K34" s="28"/>
      <c r="L34" s="28"/>
      <c r="M34" s="28">
        <v>4054.5043999999998</v>
      </c>
      <c r="N34" s="34">
        <v>12693.7156</v>
      </c>
      <c r="O34" s="39"/>
      <c r="P34" s="5">
        <f>M34-120660.22532</f>
        <v>-116605.72091999999</v>
      </c>
      <c r="Q34" s="4">
        <v>881.79413999999804</v>
      </c>
      <c r="S34" s="4">
        <v>16354.34532</v>
      </c>
    </row>
    <row r="35" spans="2:23" ht="43.9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25"/>
      <c r="K35" s="25"/>
      <c r="L35" s="25"/>
      <c r="M35" s="25"/>
      <c r="N35" s="40"/>
      <c r="O35" s="40"/>
      <c r="P35" s="7" t="s">
        <v>56</v>
      </c>
    </row>
    <row r="36" spans="2:23" ht="37.9" customHeight="1" x14ac:dyDescent="0.3">
      <c r="B36" s="113"/>
      <c r="C36" s="110"/>
      <c r="D36" s="127" t="s">
        <v>52</v>
      </c>
      <c r="E36" s="100">
        <v>2024</v>
      </c>
      <c r="F36" s="100">
        <v>2024</v>
      </c>
      <c r="G36" s="130"/>
      <c r="H36" s="124">
        <v>7759.22</v>
      </c>
      <c r="I36" s="27" t="s">
        <v>13</v>
      </c>
      <c r="J36" s="28">
        <f>K36+L36+M36+N36+O36</f>
        <v>7759.22</v>
      </c>
      <c r="K36" s="28"/>
      <c r="L36" s="28"/>
      <c r="M36" s="28">
        <f>M38</f>
        <v>5530.1557700000003</v>
      </c>
      <c r="N36" s="34">
        <f>N38</f>
        <v>2229.06423</v>
      </c>
      <c r="O36" s="39"/>
      <c r="P36" s="7" t="s">
        <v>56</v>
      </c>
      <c r="W36" s="41">
        <f>7759.22-5807.32111</f>
        <v>1951.8988900000004</v>
      </c>
    </row>
    <row r="37" spans="2:23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28"/>
      <c r="K37" s="28"/>
      <c r="L37" s="28"/>
      <c r="M37" s="28"/>
      <c r="N37" s="39"/>
      <c r="O37" s="39"/>
      <c r="P37" s="7"/>
    </row>
    <row r="38" spans="2:23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28">
        <f>K38+L38+M38+N38+O38</f>
        <v>7759.22</v>
      </c>
      <c r="K38" s="28"/>
      <c r="L38" s="28"/>
      <c r="M38" s="28">
        <v>5530.1557700000003</v>
      </c>
      <c r="N38" s="34">
        <v>2229.06423</v>
      </c>
      <c r="O38" s="39"/>
      <c r="P38" s="13">
        <v>10000</v>
      </c>
      <c r="Q38" s="14">
        <v>7759.22</v>
      </c>
      <c r="R38" s="15">
        <f>P38-Q38</f>
        <v>2240.7799999999997</v>
      </c>
    </row>
    <row r="39" spans="2:23" ht="4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28"/>
      <c r="K39" s="28"/>
      <c r="L39" s="28"/>
      <c r="M39" s="28"/>
      <c r="N39" s="39"/>
      <c r="O39" s="39"/>
      <c r="P39" s="7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3" ht="34.9" customHeight="1" x14ac:dyDescent="0.3">
      <c r="B40" s="113"/>
      <c r="C40" s="110"/>
      <c r="D40" s="127" t="s">
        <v>43</v>
      </c>
      <c r="E40" s="100">
        <v>2024</v>
      </c>
      <c r="F40" s="100">
        <v>2024</v>
      </c>
      <c r="G40" s="130"/>
      <c r="H40" s="124">
        <v>18832.97</v>
      </c>
      <c r="I40" s="27" t="s">
        <v>13</v>
      </c>
      <c r="J40" s="28">
        <f>K40+L40+M40+N40+O40</f>
        <v>18832.97</v>
      </c>
      <c r="K40" s="28"/>
      <c r="L40" s="28"/>
      <c r="M40" s="28">
        <f>M42</f>
        <v>4536.7594600000002</v>
      </c>
      <c r="N40" s="34">
        <f>N42</f>
        <v>14296.21054</v>
      </c>
      <c r="O40" s="29"/>
      <c r="P40" s="17">
        <v>30000</v>
      </c>
      <c r="Q40" s="18">
        <f>R40-P40</f>
        <v>5136.0423200000005</v>
      </c>
      <c r="R40" s="19">
        <v>35136.04232</v>
      </c>
      <c r="S40" s="11">
        <v>30000</v>
      </c>
      <c r="T40" s="11"/>
      <c r="W40" s="41">
        <f>18832.97-14285.10905</f>
        <v>4547.860950000002</v>
      </c>
    </row>
    <row r="41" spans="2:23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28"/>
      <c r="K41" s="28"/>
      <c r="L41" s="28"/>
      <c r="M41" s="28"/>
      <c r="N41" s="39"/>
      <c r="O41" s="29"/>
    </row>
    <row r="42" spans="2:23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28">
        <f>K42+L42+M42+N42+O42</f>
        <v>18832.97</v>
      </c>
      <c r="K42" s="28"/>
      <c r="L42" s="28"/>
      <c r="M42" s="28">
        <v>4536.7594600000002</v>
      </c>
      <c r="N42" s="34">
        <v>14296.21054</v>
      </c>
      <c r="O42" s="29"/>
      <c r="Q42" s="4">
        <v>5136.0423200000005</v>
      </c>
      <c r="R42" s="4">
        <f>P42+Q42</f>
        <v>5136.0423200000005</v>
      </c>
    </row>
    <row r="43" spans="2:23" ht="46.9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28"/>
      <c r="K43" s="28"/>
      <c r="L43" s="28"/>
      <c r="M43" s="28"/>
      <c r="N43" s="29"/>
      <c r="O43" s="29"/>
    </row>
    <row r="44" spans="2:23" ht="36.6" customHeight="1" x14ac:dyDescent="0.3">
      <c r="B44" s="113"/>
      <c r="C44" s="110"/>
      <c r="D44" s="127" t="s">
        <v>53</v>
      </c>
      <c r="E44" s="100">
        <v>2024</v>
      </c>
      <c r="F44" s="100">
        <v>2024</v>
      </c>
      <c r="G44" s="130"/>
      <c r="H44" s="139">
        <v>59236.139459999999</v>
      </c>
      <c r="I44" s="27" t="s">
        <v>13</v>
      </c>
      <c r="J44" s="28">
        <f>M44+N44</f>
        <v>59236.139459999999</v>
      </c>
      <c r="K44" s="28"/>
      <c r="L44" s="28"/>
      <c r="M44" s="28"/>
      <c r="N44" s="34">
        <f>N46</f>
        <v>59236.139459999999</v>
      </c>
      <c r="O44" s="39"/>
      <c r="P44" s="4">
        <v>42000</v>
      </c>
      <c r="Q44" s="5">
        <f>M44-P44</f>
        <v>-42000</v>
      </c>
      <c r="R44" s="5">
        <v>17236.139459999999</v>
      </c>
    </row>
    <row r="45" spans="2:23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28"/>
      <c r="K45" s="28"/>
      <c r="L45" s="28"/>
      <c r="M45" s="28"/>
      <c r="N45" s="39"/>
      <c r="O45" s="39"/>
    </row>
    <row r="46" spans="2:23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28">
        <f>K46+L46+M46+N46+O46</f>
        <v>59236.139459999999</v>
      </c>
      <c r="K46" s="28"/>
      <c r="L46" s="28"/>
      <c r="M46" s="28"/>
      <c r="N46" s="42">
        <f>59236.13946</f>
        <v>59236.139459999999</v>
      </c>
      <c r="O46" s="39"/>
      <c r="P46" s="20">
        <v>59236.139459999991</v>
      </c>
      <c r="Q46" s="4">
        <v>2240.7799999999997</v>
      </c>
      <c r="R46" s="4">
        <f>P46+Q46</f>
        <v>61476.91945999999</v>
      </c>
    </row>
    <row r="47" spans="2:23" ht="31.9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28"/>
      <c r="K47" s="28"/>
      <c r="L47" s="28"/>
      <c r="M47" s="28"/>
      <c r="N47" s="39"/>
      <c r="O47" s="39"/>
      <c r="P47" s="4" t="s">
        <v>56</v>
      </c>
    </row>
    <row r="48" spans="2:23" ht="29.25" customHeight="1" x14ac:dyDescent="0.3">
      <c r="B48" s="113"/>
      <c r="C48" s="110"/>
      <c r="D48" s="127" t="s">
        <v>54</v>
      </c>
      <c r="E48" s="100">
        <v>2024</v>
      </c>
      <c r="F48" s="100">
        <v>2024</v>
      </c>
      <c r="G48" s="130"/>
      <c r="H48" s="124">
        <v>18965.47</v>
      </c>
      <c r="I48" s="27" t="s">
        <v>13</v>
      </c>
      <c r="J48" s="28">
        <f>K48+L48+M48+N48+O48</f>
        <v>18965.47</v>
      </c>
      <c r="K48" s="28"/>
      <c r="L48" s="28"/>
      <c r="M48" s="28">
        <f>M50</f>
        <v>4459.32485</v>
      </c>
      <c r="N48" s="34">
        <f>N50</f>
        <v>14506.14515</v>
      </c>
      <c r="O48" s="34"/>
      <c r="P48" s="21">
        <v>38775.963000000003</v>
      </c>
      <c r="Q48" s="5">
        <f>P48-M48</f>
        <v>34316.638150000006</v>
      </c>
      <c r="W48" s="41">
        <f>18965.47-14043.1202</f>
        <v>4922.3498000000018</v>
      </c>
    </row>
    <row r="49" spans="2:23" ht="31.15" customHeight="1" x14ac:dyDescent="0.25">
      <c r="B49" s="113"/>
      <c r="C49" s="110"/>
      <c r="D49" s="128"/>
      <c r="E49" s="101"/>
      <c r="F49" s="101"/>
      <c r="G49" s="131"/>
      <c r="H49" s="125"/>
      <c r="I49" s="27" t="s">
        <v>14</v>
      </c>
      <c r="J49" s="28"/>
      <c r="K49" s="28"/>
      <c r="L49" s="28"/>
      <c r="M49" s="28"/>
      <c r="N49" s="34"/>
      <c r="O49" s="34"/>
    </row>
    <row r="50" spans="2:23" ht="105" customHeight="1" x14ac:dyDescent="0.25">
      <c r="B50" s="113"/>
      <c r="C50" s="110"/>
      <c r="D50" s="128"/>
      <c r="E50" s="101"/>
      <c r="F50" s="101"/>
      <c r="G50" s="131"/>
      <c r="H50" s="125"/>
      <c r="I50" s="27" t="s">
        <v>65</v>
      </c>
      <c r="J50" s="28">
        <f>K50+L50+M50+N50+O50</f>
        <v>18965.47</v>
      </c>
      <c r="K50" s="28"/>
      <c r="L50" s="28"/>
      <c r="M50" s="28">
        <v>4459.32485</v>
      </c>
      <c r="N50" s="34">
        <v>14506.14515</v>
      </c>
      <c r="O50" s="34"/>
      <c r="P50" s="4">
        <v>881.80781999999999</v>
      </c>
    </row>
    <row r="51" spans="2:23" ht="33" customHeight="1" x14ac:dyDescent="0.25">
      <c r="B51" s="113"/>
      <c r="C51" s="110"/>
      <c r="D51" s="129"/>
      <c r="E51" s="102"/>
      <c r="F51" s="102"/>
      <c r="G51" s="132"/>
      <c r="H51" s="126"/>
      <c r="I51" s="27" t="s">
        <v>15</v>
      </c>
      <c r="J51" s="28"/>
      <c r="K51" s="28"/>
      <c r="L51" s="28"/>
      <c r="M51" s="28"/>
      <c r="N51" s="34"/>
      <c r="O51" s="34"/>
    </row>
    <row r="52" spans="2:23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7" t="s">
        <v>13</v>
      </c>
      <c r="J52" s="28">
        <f>K52+L52+M52+N52+O52</f>
        <v>38896.098880000005</v>
      </c>
      <c r="K52" s="28">
        <v>20000</v>
      </c>
      <c r="L52" s="28">
        <v>18896.098880000001</v>
      </c>
      <c r="M52" s="28"/>
      <c r="N52" s="31"/>
      <c r="O52" s="31"/>
      <c r="P52" s="5"/>
    </row>
    <row r="53" spans="2:23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25"/>
      <c r="K53" s="25"/>
      <c r="L53" s="25"/>
      <c r="M53" s="25"/>
      <c r="N53" s="31"/>
      <c r="O53" s="31"/>
    </row>
    <row r="54" spans="2:23" ht="65.45" customHeight="1" x14ac:dyDescent="0.25">
      <c r="B54" s="113"/>
      <c r="C54" s="110"/>
      <c r="D54" s="122"/>
      <c r="E54" s="101"/>
      <c r="F54" s="101"/>
      <c r="G54" s="119"/>
      <c r="H54" s="125"/>
      <c r="I54" s="35" t="s">
        <v>65</v>
      </c>
      <c r="J54" s="28">
        <f>K54+L54+M54+N54+O54</f>
        <v>38896.098880000005</v>
      </c>
      <c r="K54" s="28">
        <v>20000</v>
      </c>
      <c r="L54" s="28">
        <v>18896.098880000001</v>
      </c>
      <c r="M54" s="25"/>
      <c r="N54" s="31"/>
      <c r="O54" s="31"/>
      <c r="P54" s="5"/>
    </row>
    <row r="55" spans="2:23" ht="49.15" customHeight="1" x14ac:dyDescent="0.25">
      <c r="B55" s="114"/>
      <c r="C55" s="111"/>
      <c r="D55" s="123"/>
      <c r="E55" s="102"/>
      <c r="F55" s="102"/>
      <c r="G55" s="120"/>
      <c r="H55" s="126"/>
      <c r="I55" s="35" t="s">
        <v>15</v>
      </c>
      <c r="J55" s="28"/>
      <c r="K55" s="28"/>
      <c r="L55" s="28"/>
      <c r="M55" s="25"/>
      <c r="N55" s="31"/>
      <c r="O55" s="31"/>
      <c r="P55" s="5"/>
    </row>
    <row r="56" spans="2:23" ht="56.45" customHeight="1" x14ac:dyDescent="0.25">
      <c r="B56" s="112">
        <v>2</v>
      </c>
      <c r="C56" s="115" t="s">
        <v>72</v>
      </c>
      <c r="D56" s="115"/>
      <c r="E56" s="100" t="s">
        <v>67</v>
      </c>
      <c r="F56" s="100">
        <v>2025</v>
      </c>
      <c r="G56" s="118"/>
      <c r="H56" s="124">
        <f>J56</f>
        <v>448032</v>
      </c>
      <c r="I56" s="24" t="s">
        <v>13</v>
      </c>
      <c r="J56" s="25">
        <f>K56+L56+M56+N56+O56</f>
        <v>448032</v>
      </c>
      <c r="K56" s="25"/>
      <c r="L56" s="25"/>
      <c r="M56" s="25">
        <f>M58</f>
        <v>18000</v>
      </c>
      <c r="N56" s="43">
        <f>N58</f>
        <v>429032</v>
      </c>
      <c r="O56" s="43">
        <f>O63</f>
        <v>1000</v>
      </c>
      <c r="P56" s="5"/>
    </row>
    <row r="57" spans="2:23" ht="57.6" customHeight="1" x14ac:dyDescent="0.25">
      <c r="B57" s="113"/>
      <c r="C57" s="116"/>
      <c r="D57" s="116"/>
      <c r="E57" s="101"/>
      <c r="F57" s="101"/>
      <c r="G57" s="119"/>
      <c r="H57" s="125"/>
      <c r="I57" s="27" t="s">
        <v>14</v>
      </c>
      <c r="J57" s="28"/>
      <c r="K57" s="28"/>
      <c r="L57" s="28"/>
      <c r="M57" s="25"/>
      <c r="N57" s="31"/>
      <c r="O57" s="31"/>
      <c r="P57" s="5"/>
    </row>
    <row r="58" spans="2:23" ht="301.14999999999998" customHeight="1" x14ac:dyDescent="0.25">
      <c r="B58" s="113"/>
      <c r="C58" s="116"/>
      <c r="D58" s="116"/>
      <c r="E58" s="101"/>
      <c r="F58" s="101"/>
      <c r="G58" s="119"/>
      <c r="H58" s="125"/>
      <c r="I58" s="35" t="s">
        <v>65</v>
      </c>
      <c r="J58" s="28">
        <f>K58+L58+M58+N58+O58</f>
        <v>447032</v>
      </c>
      <c r="K58" s="28"/>
      <c r="L58" s="28"/>
      <c r="M58" s="28">
        <v>18000</v>
      </c>
      <c r="N58" s="34">
        <v>429032</v>
      </c>
      <c r="O58" s="31"/>
      <c r="P58" s="5"/>
      <c r="W58" s="44">
        <f>H56-M58</f>
        <v>430032</v>
      </c>
    </row>
    <row r="59" spans="2:23" ht="114" customHeight="1" x14ac:dyDescent="0.25">
      <c r="B59" s="113"/>
      <c r="C59" s="116"/>
      <c r="D59" s="117"/>
      <c r="E59" s="102"/>
      <c r="F59" s="102"/>
      <c r="G59" s="120"/>
      <c r="H59" s="126"/>
      <c r="I59" s="35" t="s">
        <v>15</v>
      </c>
      <c r="J59" s="28"/>
      <c r="K59" s="28"/>
      <c r="L59" s="28"/>
      <c r="M59" s="25"/>
      <c r="N59" s="31"/>
      <c r="O59" s="31"/>
      <c r="P59" s="5"/>
    </row>
    <row r="60" spans="2:23" ht="114" customHeight="1" x14ac:dyDescent="0.25">
      <c r="B60" s="113"/>
      <c r="C60" s="116"/>
      <c r="D60" s="116" t="s">
        <v>73</v>
      </c>
      <c r="E60" s="100" t="s">
        <v>67</v>
      </c>
      <c r="F60" s="100">
        <v>2025</v>
      </c>
      <c r="G60" s="118"/>
      <c r="H60" s="124"/>
      <c r="I60" s="27" t="s">
        <v>13</v>
      </c>
      <c r="J60" s="28">
        <f>K60+L60+M60+N60+O60</f>
        <v>447032</v>
      </c>
      <c r="K60" s="28"/>
      <c r="L60" s="28"/>
      <c r="M60" s="28">
        <v>155665.77468</v>
      </c>
      <c r="N60" s="34">
        <v>291366.22532000003</v>
      </c>
      <c r="O60" s="31"/>
      <c r="P60" s="5"/>
    </row>
    <row r="61" spans="2:23" ht="97.15" customHeight="1" x14ac:dyDescent="0.25">
      <c r="B61" s="113"/>
      <c r="C61" s="116"/>
      <c r="D61" s="116"/>
      <c r="E61" s="101"/>
      <c r="F61" s="101"/>
      <c r="G61" s="119"/>
      <c r="H61" s="125"/>
      <c r="I61" s="27" t="s">
        <v>14</v>
      </c>
      <c r="J61" s="28"/>
      <c r="K61" s="28"/>
      <c r="L61" s="28"/>
      <c r="M61" s="25"/>
      <c r="N61" s="31"/>
      <c r="O61" s="31"/>
      <c r="P61" s="5"/>
    </row>
    <row r="62" spans="2:23" ht="114" customHeight="1" x14ac:dyDescent="0.25">
      <c r="B62" s="113"/>
      <c r="C62" s="116"/>
      <c r="D62" s="116"/>
      <c r="E62" s="101"/>
      <c r="F62" s="101"/>
      <c r="G62" s="119"/>
      <c r="H62" s="125"/>
      <c r="I62" s="35" t="s">
        <v>65</v>
      </c>
      <c r="J62" s="28">
        <f>K62+L62+M62+N62+O62</f>
        <v>447032</v>
      </c>
      <c r="K62" s="28"/>
      <c r="L62" s="28"/>
      <c r="M62" s="28">
        <v>155665.77468</v>
      </c>
      <c r="N62" s="34">
        <v>291366.22532000003</v>
      </c>
      <c r="O62" s="31"/>
      <c r="P62" s="5"/>
    </row>
    <row r="63" spans="2:23" ht="61.15" customHeight="1" x14ac:dyDescent="0.25">
      <c r="B63" s="114"/>
      <c r="C63" s="117"/>
      <c r="D63" s="117"/>
      <c r="E63" s="102"/>
      <c r="F63" s="102"/>
      <c r="G63" s="120"/>
      <c r="H63" s="126"/>
      <c r="I63" s="35" t="s">
        <v>15</v>
      </c>
      <c r="J63" s="28">
        <f>K63+L63+M63+N63+O63</f>
        <v>1000</v>
      </c>
      <c r="K63" s="25"/>
      <c r="L63" s="25"/>
      <c r="M63" s="25"/>
      <c r="N63" s="31"/>
      <c r="O63" s="34">
        <v>1000</v>
      </c>
      <c r="P63" s="4" t="s">
        <v>26</v>
      </c>
    </row>
    <row r="64" spans="2:23" ht="67.900000000000006" customHeight="1" x14ac:dyDescent="0.25">
      <c r="B64" s="95" t="s">
        <v>16</v>
      </c>
      <c r="C64" s="95"/>
      <c r="D64" s="95"/>
      <c r="E64" s="95"/>
      <c r="F64" s="32"/>
      <c r="G64" s="32"/>
      <c r="H64" s="32"/>
      <c r="I64" s="32"/>
      <c r="J64" s="32"/>
      <c r="K64" s="32"/>
      <c r="L64" s="32"/>
      <c r="M64" s="91" t="s">
        <v>17</v>
      </c>
      <c r="N64" s="91"/>
      <c r="O64" s="91"/>
    </row>
  </sheetData>
  <mergeCells count="77"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D32:D35"/>
    <mergeCell ref="E32:E35"/>
    <mergeCell ref="F32:F35"/>
    <mergeCell ref="G32:G35"/>
    <mergeCell ref="H32:H35"/>
    <mergeCell ref="D28:D31"/>
    <mergeCell ref="E28:E31"/>
    <mergeCell ref="F28:F31"/>
    <mergeCell ref="G28:G31"/>
    <mergeCell ref="H28:H31"/>
    <mergeCell ref="D40:D43"/>
    <mergeCell ref="E40:E43"/>
    <mergeCell ref="F40:F43"/>
    <mergeCell ref="G40:G43"/>
    <mergeCell ref="H40:H43"/>
    <mergeCell ref="D36:D39"/>
    <mergeCell ref="E36:E39"/>
    <mergeCell ref="F36:F39"/>
    <mergeCell ref="G36:G39"/>
    <mergeCell ref="H36:H39"/>
    <mergeCell ref="D48:D51"/>
    <mergeCell ref="E48:E51"/>
    <mergeCell ref="F48:F51"/>
    <mergeCell ref="G48:G51"/>
    <mergeCell ref="H48:H51"/>
    <mergeCell ref="D44:D47"/>
    <mergeCell ref="E44:E47"/>
    <mergeCell ref="F44:F47"/>
    <mergeCell ref="G44:G47"/>
    <mergeCell ref="H44:H47"/>
    <mergeCell ref="D52:D55"/>
    <mergeCell ref="E52:E55"/>
    <mergeCell ref="F52:F55"/>
    <mergeCell ref="G52:G55"/>
    <mergeCell ref="H52:H55"/>
    <mergeCell ref="B64:E64"/>
    <mergeCell ref="M64:O64"/>
    <mergeCell ref="G56:G59"/>
    <mergeCell ref="H56:H59"/>
    <mergeCell ref="D60:D63"/>
    <mergeCell ref="E60:E63"/>
    <mergeCell ref="F60:F63"/>
    <mergeCell ref="G60:G63"/>
    <mergeCell ref="H60:H63"/>
    <mergeCell ref="B56:B63"/>
    <mergeCell ref="C56:C63"/>
    <mergeCell ref="D56:D59"/>
    <mergeCell ref="E56:E59"/>
    <mergeCell ref="F56:F59"/>
  </mergeCells>
  <printOptions gridLines="1"/>
  <pageMargins left="0.23622047244094491" right="0.23622047244094491" top="0.74803149606299213" bottom="0.35433070866141736" header="0.31496062992125984" footer="0.31496062992125984"/>
  <pageSetup paperSize="9" scale="41" fitToHeight="0" orientation="landscape" r:id="rId1"/>
  <headerFooter>
    <oddHeader>Страница 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64"/>
  <sheetViews>
    <sheetView view="pageBreakPreview" zoomScale="50" zoomScaleNormal="80" zoomScaleSheetLayoutView="50" workbookViewId="0">
      <pane xSplit="9" ySplit="3" topLeftCell="J58" activePane="bottomRight" state="frozen"/>
      <selection pane="topRight" activeCell="J1" sqref="J1"/>
      <selection pane="bottomLeft" activeCell="A4" sqref="A4"/>
      <selection pane="bottomRight" activeCell="B1" sqref="B1:O64"/>
    </sheetView>
  </sheetViews>
  <sheetFormatPr defaultColWidth="9.140625" defaultRowHeight="15" outlineLevelRow="1" x14ac:dyDescent="0.25"/>
  <cols>
    <col min="1" max="1" width="6.28515625" style="1" customWidth="1"/>
    <col min="2" max="2" width="7.7109375" style="1" customWidth="1"/>
    <col min="3" max="3" width="22.140625" style="1" customWidth="1"/>
    <col min="4" max="4" width="48" style="3" customWidth="1"/>
    <col min="5" max="5" width="15.5703125" style="1" customWidth="1"/>
    <col min="6" max="6" width="10.28515625" style="1" customWidth="1"/>
    <col min="7" max="7" width="12.7109375" style="1" customWidth="1"/>
    <col min="8" max="8" width="28.85546875" style="1" customWidth="1"/>
    <col min="9" max="9" width="36.140625" style="3" customWidth="1"/>
    <col min="10" max="10" width="19.7109375" style="1" customWidth="1"/>
    <col min="11" max="11" width="20.28515625" style="1" customWidth="1"/>
    <col min="12" max="12" width="18.28515625" style="1" customWidth="1"/>
    <col min="13" max="13" width="19.5703125" style="1" customWidth="1"/>
    <col min="14" max="14" width="17.85546875" style="1" customWidth="1"/>
    <col min="15" max="15" width="19.28515625" style="1" customWidth="1"/>
    <col min="16" max="22" width="8" style="4" hidden="1" customWidth="1"/>
    <col min="23" max="23" width="34.28515625" style="1" customWidth="1"/>
    <col min="24" max="16384" width="9.140625" style="1"/>
  </cols>
  <sheetData>
    <row r="1" spans="2:23" ht="126.6" customHeight="1" outlineLevel="1" x14ac:dyDescent="0.25">
      <c r="B1" s="2"/>
      <c r="M1" s="140" t="s">
        <v>76</v>
      </c>
      <c r="N1" s="140"/>
      <c r="O1" s="140"/>
    </row>
    <row r="2" spans="2:23" ht="66" customHeight="1" outlineLevel="1" x14ac:dyDescent="0.3">
      <c r="B2" s="104" t="s">
        <v>80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2:23" ht="195" customHeight="1" x14ac:dyDescent="0.25">
      <c r="B3" s="22" t="s">
        <v>19</v>
      </c>
      <c r="C3" s="22" t="s">
        <v>0</v>
      </c>
      <c r="D3" s="22" t="s">
        <v>1</v>
      </c>
      <c r="E3" s="22" t="s">
        <v>2</v>
      </c>
      <c r="F3" s="22" t="s">
        <v>3</v>
      </c>
      <c r="G3" s="22" t="s">
        <v>4</v>
      </c>
      <c r="H3" s="22" t="s">
        <v>5</v>
      </c>
      <c r="I3" s="22" t="s">
        <v>6</v>
      </c>
      <c r="J3" s="22" t="s">
        <v>7</v>
      </c>
      <c r="K3" s="22" t="s">
        <v>8</v>
      </c>
      <c r="L3" s="22" t="s">
        <v>9</v>
      </c>
      <c r="M3" s="22" t="s">
        <v>10</v>
      </c>
      <c r="N3" s="22" t="s">
        <v>11</v>
      </c>
      <c r="O3" s="22" t="s">
        <v>12</v>
      </c>
      <c r="W3" s="1">
        <v>440412.39</v>
      </c>
    </row>
    <row r="4" spans="2:23" ht="18.75" x14ac:dyDescent="0.25"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</row>
    <row r="5" spans="2:23" ht="37.15" customHeight="1" x14ac:dyDescent="0.25">
      <c r="B5" s="112">
        <v>1</v>
      </c>
      <c r="C5" s="109" t="s">
        <v>60</v>
      </c>
      <c r="D5" s="36" t="s">
        <v>61</v>
      </c>
      <c r="E5" s="118" t="s">
        <v>74</v>
      </c>
      <c r="F5" s="118">
        <v>2025</v>
      </c>
      <c r="G5" s="133"/>
      <c r="H5" s="136">
        <f>J5</f>
        <v>164445.01341999997</v>
      </c>
      <c r="I5" s="24" t="s">
        <v>13</v>
      </c>
      <c r="J5" s="25">
        <f t="shared" ref="J5:N5" si="0">J7</f>
        <v>164445.01341999997</v>
      </c>
      <c r="K5" s="25">
        <f t="shared" si="0"/>
        <v>20000</v>
      </c>
      <c r="L5" s="25">
        <f t="shared" si="0"/>
        <v>28600.039710000001</v>
      </c>
      <c r="M5" s="25">
        <f t="shared" si="0"/>
        <v>28284.685310000001</v>
      </c>
      <c r="N5" s="43">
        <f t="shared" si="0"/>
        <v>87560.28839999999</v>
      </c>
      <c r="O5" s="43"/>
      <c r="P5" s="5"/>
    </row>
    <row r="6" spans="2:23" ht="36" customHeight="1" x14ac:dyDescent="0.3">
      <c r="B6" s="113"/>
      <c r="C6" s="110"/>
      <c r="D6" s="37"/>
      <c r="E6" s="119"/>
      <c r="F6" s="119"/>
      <c r="G6" s="134"/>
      <c r="H6" s="137"/>
      <c r="I6" s="24" t="s">
        <v>14</v>
      </c>
      <c r="J6" s="25"/>
      <c r="K6" s="25"/>
      <c r="L6" s="25"/>
      <c r="M6" s="25"/>
      <c r="N6" s="26"/>
      <c r="O6" s="26"/>
    </row>
    <row r="7" spans="2:23" ht="168" customHeight="1" x14ac:dyDescent="0.25">
      <c r="B7" s="113"/>
      <c r="C7" s="110"/>
      <c r="D7" s="37"/>
      <c r="E7" s="119"/>
      <c r="F7" s="119"/>
      <c r="G7" s="134"/>
      <c r="H7" s="137"/>
      <c r="I7" s="24" t="s">
        <v>77</v>
      </c>
      <c r="J7" s="25">
        <f>K7+L7+M7+N7+O7</f>
        <v>164445.01341999997</v>
      </c>
      <c r="K7" s="25">
        <f>K52</f>
        <v>20000</v>
      </c>
      <c r="L7" s="25">
        <f>L12+L16+L20+L24+L28+L32+L36+L40+L44+L48+L52+L56</f>
        <v>28600.039710000001</v>
      </c>
      <c r="M7" s="25">
        <f>M12+M16+M20+M24+M28+M32+M36+M40+M44+M48</f>
        <v>28284.685310000001</v>
      </c>
      <c r="N7" s="25">
        <f>N32+N36+N40+N44+N48</f>
        <v>87560.28839999999</v>
      </c>
      <c r="O7" s="25"/>
      <c r="P7" s="5">
        <f>P5-179846</f>
        <v>-179846</v>
      </c>
      <c r="Q7" s="4">
        <v>881.79413999999997</v>
      </c>
    </row>
    <row r="8" spans="2:23" ht="31.9" customHeight="1" x14ac:dyDescent="0.3">
      <c r="B8" s="113"/>
      <c r="C8" s="110"/>
      <c r="D8" s="37"/>
      <c r="E8" s="119"/>
      <c r="F8" s="119"/>
      <c r="G8" s="134"/>
      <c r="H8" s="137"/>
      <c r="I8" s="24" t="s">
        <v>15</v>
      </c>
      <c r="J8" s="25"/>
      <c r="K8" s="25"/>
      <c r="L8" s="25"/>
      <c r="M8" s="25"/>
      <c r="N8" s="26"/>
      <c r="O8" s="26"/>
    </row>
    <row r="9" spans="2:23" ht="35.450000000000003" customHeight="1" x14ac:dyDescent="0.3">
      <c r="B9" s="113"/>
      <c r="C9" s="110"/>
      <c r="D9" s="37"/>
      <c r="E9" s="119"/>
      <c r="F9" s="119"/>
      <c r="G9" s="134"/>
      <c r="H9" s="137"/>
      <c r="I9" s="24" t="s">
        <v>14</v>
      </c>
      <c r="J9" s="25"/>
      <c r="K9" s="25"/>
      <c r="L9" s="25"/>
      <c r="M9" s="25"/>
      <c r="N9" s="26"/>
      <c r="O9" s="26"/>
      <c r="P9" s="4">
        <f>J9/2</f>
        <v>0</v>
      </c>
      <c r="Q9" s="5">
        <f>L9-P9</f>
        <v>0</v>
      </c>
    </row>
    <row r="10" spans="2:23" ht="65.45" customHeight="1" x14ac:dyDescent="0.3">
      <c r="B10" s="113"/>
      <c r="C10" s="110"/>
      <c r="D10" s="37"/>
      <c r="E10" s="119"/>
      <c r="F10" s="119"/>
      <c r="G10" s="134"/>
      <c r="H10" s="137"/>
      <c r="I10" s="24" t="s">
        <v>65</v>
      </c>
      <c r="J10" s="25"/>
      <c r="K10" s="25"/>
      <c r="L10" s="25"/>
      <c r="M10" s="25"/>
      <c r="N10" s="26"/>
      <c r="O10" s="26"/>
    </row>
    <row r="11" spans="2:23" ht="43.15" customHeight="1" x14ac:dyDescent="0.3">
      <c r="B11" s="113"/>
      <c r="C11" s="110"/>
      <c r="D11" s="38"/>
      <c r="E11" s="120"/>
      <c r="F11" s="120"/>
      <c r="G11" s="135"/>
      <c r="H11" s="138"/>
      <c r="I11" s="24" t="s">
        <v>14</v>
      </c>
      <c r="J11" s="25"/>
      <c r="K11" s="25"/>
      <c r="L11" s="25"/>
      <c r="M11" s="25"/>
      <c r="N11" s="26"/>
      <c r="O11" s="26"/>
      <c r="Q11" s="5">
        <v>896.33627999999999</v>
      </c>
    </row>
    <row r="12" spans="2:23" ht="28.15" customHeight="1" x14ac:dyDescent="0.3">
      <c r="B12" s="113"/>
      <c r="C12" s="110"/>
      <c r="D12" s="121" t="s">
        <v>64</v>
      </c>
      <c r="E12" s="100" t="s">
        <v>20</v>
      </c>
      <c r="F12" s="100"/>
      <c r="G12" s="130"/>
      <c r="H12" s="124">
        <v>4787.7249899999997</v>
      </c>
      <c r="I12" s="24" t="s">
        <v>13</v>
      </c>
      <c r="J12" s="25">
        <f>K12+L12+M12+N12+O12</f>
        <v>4787.7249899999997</v>
      </c>
      <c r="K12" s="25"/>
      <c r="L12" s="25">
        <f>L14</f>
        <v>4787.7249899999997</v>
      </c>
      <c r="M12" s="25"/>
      <c r="N12" s="26"/>
      <c r="O12" s="26"/>
      <c r="W12" s="1">
        <v>4787.7249899999997</v>
      </c>
    </row>
    <row r="13" spans="2:23" ht="37.15" customHeight="1" x14ac:dyDescent="0.3">
      <c r="B13" s="113"/>
      <c r="C13" s="110"/>
      <c r="D13" s="122"/>
      <c r="E13" s="101"/>
      <c r="F13" s="101"/>
      <c r="G13" s="131"/>
      <c r="H13" s="125"/>
      <c r="I13" s="27" t="s">
        <v>14</v>
      </c>
      <c r="J13" s="28"/>
      <c r="K13" s="28"/>
      <c r="L13" s="28"/>
      <c r="M13" s="28"/>
      <c r="N13" s="29"/>
      <c r="O13" s="29"/>
      <c r="W13" s="1">
        <v>4787.7249899999997</v>
      </c>
    </row>
    <row r="14" spans="2:23" ht="136.15" customHeight="1" x14ac:dyDescent="0.3">
      <c r="B14" s="113"/>
      <c r="C14" s="110"/>
      <c r="D14" s="122"/>
      <c r="E14" s="101"/>
      <c r="F14" s="101"/>
      <c r="G14" s="131"/>
      <c r="H14" s="125"/>
      <c r="I14" s="27" t="s">
        <v>65</v>
      </c>
      <c r="J14" s="28">
        <f>K14+L14+M14+N14+O14</f>
        <v>4787.7249899999997</v>
      </c>
      <c r="K14" s="28"/>
      <c r="L14" s="28">
        <v>4787.7249899999997</v>
      </c>
      <c r="M14" s="28"/>
      <c r="N14" s="29"/>
      <c r="O14" s="29"/>
      <c r="P14" s="4" t="s">
        <v>55</v>
      </c>
      <c r="W14" s="1">
        <v>4787.7249899999997</v>
      </c>
    </row>
    <row r="15" spans="2:23" ht="36.6" customHeight="1" x14ac:dyDescent="0.3">
      <c r="B15" s="113"/>
      <c r="C15" s="110"/>
      <c r="D15" s="123"/>
      <c r="E15" s="102"/>
      <c r="F15" s="102"/>
      <c r="G15" s="132"/>
      <c r="H15" s="126"/>
      <c r="I15" s="27" t="s">
        <v>15</v>
      </c>
      <c r="J15" s="28"/>
      <c r="K15" s="28"/>
      <c r="L15" s="28"/>
      <c r="M15" s="28"/>
      <c r="N15" s="29"/>
      <c r="O15" s="29"/>
    </row>
    <row r="16" spans="2:23" ht="31.5" customHeight="1" x14ac:dyDescent="0.3">
      <c r="B16" s="113"/>
      <c r="C16" s="110"/>
      <c r="D16" s="127" t="s">
        <v>48</v>
      </c>
      <c r="E16" s="100" t="s">
        <v>20</v>
      </c>
      <c r="F16" s="100"/>
      <c r="G16" s="130"/>
      <c r="H16" s="124">
        <v>1792.67255</v>
      </c>
      <c r="I16" s="24" t="s">
        <v>13</v>
      </c>
      <c r="J16" s="25">
        <f>K16+L16+M16+N16+O16</f>
        <v>1792.67255</v>
      </c>
      <c r="K16" s="25"/>
      <c r="L16" s="25">
        <f>L18</f>
        <v>1792.67255</v>
      </c>
      <c r="M16" s="25"/>
      <c r="N16" s="26"/>
      <c r="O16" s="26"/>
      <c r="P16" s="4" t="s">
        <v>55</v>
      </c>
    </row>
    <row r="17" spans="2:23" ht="42" customHeight="1" x14ac:dyDescent="0.3">
      <c r="B17" s="113"/>
      <c r="C17" s="110"/>
      <c r="D17" s="128"/>
      <c r="E17" s="101"/>
      <c r="F17" s="101"/>
      <c r="G17" s="131"/>
      <c r="H17" s="125"/>
      <c r="I17" s="27" t="s">
        <v>14</v>
      </c>
      <c r="J17" s="28"/>
      <c r="K17" s="28"/>
      <c r="L17" s="28"/>
      <c r="M17" s="28"/>
      <c r="N17" s="29"/>
      <c r="O17" s="29"/>
    </row>
    <row r="18" spans="2:23" ht="111.6" customHeight="1" x14ac:dyDescent="0.3">
      <c r="B18" s="113"/>
      <c r="C18" s="110"/>
      <c r="D18" s="128"/>
      <c r="E18" s="101"/>
      <c r="F18" s="101"/>
      <c r="G18" s="131"/>
      <c r="H18" s="125"/>
      <c r="I18" s="27" t="s">
        <v>65</v>
      </c>
      <c r="J18" s="28">
        <f>K18+L18+M18+N18+O18</f>
        <v>1792.67255</v>
      </c>
      <c r="K18" s="28"/>
      <c r="L18" s="30">
        <v>1792.67255</v>
      </c>
      <c r="M18" s="28"/>
      <c r="N18" s="29"/>
      <c r="O18" s="29"/>
      <c r="Q18" s="5"/>
    </row>
    <row r="19" spans="2:23" ht="54" customHeight="1" x14ac:dyDescent="0.3">
      <c r="B19" s="113"/>
      <c r="C19" s="110"/>
      <c r="D19" s="129"/>
      <c r="E19" s="102"/>
      <c r="F19" s="102"/>
      <c r="G19" s="132"/>
      <c r="H19" s="126"/>
      <c r="I19" s="27" t="s">
        <v>15</v>
      </c>
      <c r="J19" s="28"/>
      <c r="K19" s="28"/>
      <c r="L19" s="28"/>
      <c r="M19" s="28"/>
      <c r="N19" s="29"/>
      <c r="O19" s="29"/>
    </row>
    <row r="20" spans="2:23" ht="30" customHeight="1" x14ac:dyDescent="0.3">
      <c r="B20" s="113"/>
      <c r="C20" s="110"/>
      <c r="D20" s="127" t="s">
        <v>24</v>
      </c>
      <c r="E20" s="100" t="s">
        <v>20</v>
      </c>
      <c r="F20" s="100"/>
      <c r="G20" s="130"/>
      <c r="H20" s="124">
        <f>J20</f>
        <v>4997.6270599999998</v>
      </c>
      <c r="I20" s="24" t="s">
        <v>13</v>
      </c>
      <c r="J20" s="25">
        <f>K20+L20+M20+N20+O20</f>
        <v>4997.6270599999998</v>
      </c>
      <c r="K20" s="25"/>
      <c r="L20" s="25">
        <f>L22</f>
        <v>1602.4772499999999</v>
      </c>
      <c r="M20" s="25">
        <f>M22</f>
        <v>3395.1498099999999</v>
      </c>
      <c r="N20" s="26"/>
      <c r="O20" s="26"/>
      <c r="P20" s="4">
        <f>J20/2</f>
        <v>2498.8135299999999</v>
      </c>
    </row>
    <row r="21" spans="2:23" ht="31.9" customHeight="1" x14ac:dyDescent="0.3">
      <c r="B21" s="113"/>
      <c r="C21" s="110"/>
      <c r="D21" s="128"/>
      <c r="E21" s="101"/>
      <c r="F21" s="101"/>
      <c r="G21" s="131"/>
      <c r="H21" s="125"/>
      <c r="I21" s="27" t="s">
        <v>14</v>
      </c>
      <c r="J21" s="28"/>
      <c r="K21" s="28"/>
      <c r="L21" s="28"/>
      <c r="M21" s="28"/>
      <c r="N21" s="29"/>
      <c r="O21" s="29"/>
    </row>
    <row r="22" spans="2:23" ht="120.6" customHeight="1" x14ac:dyDescent="0.3">
      <c r="B22" s="113"/>
      <c r="C22" s="110"/>
      <c r="D22" s="128"/>
      <c r="E22" s="101"/>
      <c r="F22" s="101"/>
      <c r="G22" s="131"/>
      <c r="H22" s="125"/>
      <c r="I22" s="27" t="s">
        <v>65</v>
      </c>
      <c r="J22" s="28">
        <f>K22+L22+M22+N22+O22</f>
        <v>4997.6270599999998</v>
      </c>
      <c r="K22" s="28"/>
      <c r="L22" s="28">
        <v>1602.4772499999999</v>
      </c>
      <c r="M22" s="28">
        <v>3395.1498099999999</v>
      </c>
      <c r="N22" s="29"/>
      <c r="O22" s="29"/>
      <c r="Q22" s="5"/>
    </row>
    <row r="23" spans="2:23" ht="59.45" customHeight="1" x14ac:dyDescent="0.3">
      <c r="B23" s="113"/>
      <c r="C23" s="110"/>
      <c r="D23" s="129"/>
      <c r="E23" s="102"/>
      <c r="F23" s="102"/>
      <c r="G23" s="132"/>
      <c r="H23" s="126"/>
      <c r="I23" s="27" t="s">
        <v>15</v>
      </c>
      <c r="J23" s="28"/>
      <c r="K23" s="28"/>
      <c r="L23" s="28"/>
      <c r="M23" s="28"/>
      <c r="N23" s="29"/>
      <c r="O23" s="29"/>
    </row>
    <row r="24" spans="2:23" ht="32.25" customHeight="1" x14ac:dyDescent="0.3">
      <c r="B24" s="113"/>
      <c r="C24" s="110"/>
      <c r="D24" s="127" t="s">
        <v>25</v>
      </c>
      <c r="E24" s="100" t="s">
        <v>20</v>
      </c>
      <c r="F24" s="100"/>
      <c r="G24" s="130"/>
      <c r="H24" s="124">
        <f>J24</f>
        <v>3346.5096199999998</v>
      </c>
      <c r="I24" s="24" t="s">
        <v>13</v>
      </c>
      <c r="J24" s="25">
        <f>K24+L24+M24+N24+O24</f>
        <v>3346.5096199999998</v>
      </c>
      <c r="K24" s="25"/>
      <c r="L24" s="25">
        <f>L26</f>
        <v>1521.0660399999999</v>
      </c>
      <c r="M24" s="25">
        <f>M26</f>
        <v>1825.4435800000001</v>
      </c>
      <c r="N24" s="26"/>
      <c r="O24" s="26"/>
      <c r="P24" s="4">
        <f>J24/2</f>
        <v>1673.2548099999999</v>
      </c>
    </row>
    <row r="25" spans="2:23" ht="40.9" customHeight="1" x14ac:dyDescent="0.3">
      <c r="B25" s="113"/>
      <c r="C25" s="110"/>
      <c r="D25" s="128"/>
      <c r="E25" s="101"/>
      <c r="F25" s="101"/>
      <c r="G25" s="131"/>
      <c r="H25" s="125"/>
      <c r="I25" s="27" t="s">
        <v>14</v>
      </c>
      <c r="J25" s="28"/>
      <c r="K25" s="28"/>
      <c r="L25" s="28"/>
      <c r="M25" s="28"/>
      <c r="N25" s="29"/>
      <c r="O25" s="29"/>
    </row>
    <row r="26" spans="2:23" ht="118.15" customHeight="1" x14ac:dyDescent="0.3">
      <c r="B26" s="113"/>
      <c r="C26" s="110"/>
      <c r="D26" s="128"/>
      <c r="E26" s="101"/>
      <c r="F26" s="101"/>
      <c r="G26" s="131"/>
      <c r="H26" s="125"/>
      <c r="I26" s="27" t="s">
        <v>65</v>
      </c>
      <c r="J26" s="28">
        <f>K26+L26+M26+N26+O26</f>
        <v>3346.5096199999998</v>
      </c>
      <c r="K26" s="28"/>
      <c r="L26" s="28">
        <v>1521.0660399999999</v>
      </c>
      <c r="M26" s="28">
        <v>1825.4435800000001</v>
      </c>
      <c r="N26" s="29"/>
      <c r="O26" s="29"/>
      <c r="P26" s="6">
        <v>1521.0660399999999</v>
      </c>
      <c r="Q26" s="4">
        <v>1825.4435799999999</v>
      </c>
    </row>
    <row r="27" spans="2:23" ht="52.15" customHeight="1" x14ac:dyDescent="0.3">
      <c r="B27" s="113"/>
      <c r="C27" s="110"/>
      <c r="D27" s="129"/>
      <c r="E27" s="102"/>
      <c r="F27" s="102"/>
      <c r="G27" s="132"/>
      <c r="H27" s="126"/>
      <c r="I27" s="27" t="s">
        <v>15</v>
      </c>
      <c r="J27" s="28"/>
      <c r="K27" s="28"/>
      <c r="L27" s="28"/>
      <c r="M27" s="28"/>
      <c r="N27" s="29"/>
      <c r="O27" s="29"/>
      <c r="P27" s="5">
        <f>H24-P26</f>
        <v>1825.4435799999999</v>
      </c>
    </row>
    <row r="28" spans="2:23" ht="36.6" customHeight="1" x14ac:dyDescent="0.3">
      <c r="B28" s="113"/>
      <c r="C28" s="110"/>
      <c r="D28" s="127" t="s">
        <v>49</v>
      </c>
      <c r="E28" s="100" t="s">
        <v>20</v>
      </c>
      <c r="F28" s="100"/>
      <c r="G28" s="130"/>
      <c r="H28" s="124">
        <f>J28</f>
        <v>4483.3474399999996</v>
      </c>
      <c r="I28" s="24" t="s">
        <v>13</v>
      </c>
      <c r="J28" s="25">
        <f>K28+L28+M28+N28+O28</f>
        <v>4483.3474399999996</v>
      </c>
      <c r="K28" s="25"/>
      <c r="L28" s="25"/>
      <c r="M28" s="25">
        <f>M30</f>
        <v>4483.3474399999996</v>
      </c>
      <c r="N28" s="26"/>
      <c r="O28" s="26"/>
      <c r="P28" s="4">
        <f>J28/2</f>
        <v>2241.6737199999998</v>
      </c>
    </row>
    <row r="29" spans="2:23" ht="37.15" customHeight="1" x14ac:dyDescent="0.3">
      <c r="B29" s="113"/>
      <c r="C29" s="110"/>
      <c r="D29" s="128"/>
      <c r="E29" s="101"/>
      <c r="F29" s="101"/>
      <c r="G29" s="131"/>
      <c r="H29" s="125"/>
      <c r="I29" s="27" t="s">
        <v>14</v>
      </c>
      <c r="J29" s="28"/>
      <c r="K29" s="28"/>
      <c r="L29" s="28"/>
      <c r="M29" s="28"/>
      <c r="N29" s="29"/>
      <c r="O29" s="29"/>
    </row>
    <row r="30" spans="2:23" ht="112.15" customHeight="1" x14ac:dyDescent="0.3">
      <c r="B30" s="113"/>
      <c r="C30" s="110"/>
      <c r="D30" s="128"/>
      <c r="E30" s="101"/>
      <c r="F30" s="101"/>
      <c r="G30" s="131"/>
      <c r="H30" s="125"/>
      <c r="I30" s="27" t="s">
        <v>65</v>
      </c>
      <c r="J30" s="28">
        <f>K30+L30+M30+N30+O30</f>
        <v>4483.3474399999996</v>
      </c>
      <c r="K30" s="28"/>
      <c r="L30" s="28"/>
      <c r="M30" s="28">
        <v>4483.3474399999996</v>
      </c>
      <c r="N30" s="29"/>
      <c r="O30" s="29"/>
    </row>
    <row r="31" spans="2:23" ht="52.9" customHeight="1" x14ac:dyDescent="0.3">
      <c r="B31" s="113"/>
      <c r="C31" s="110"/>
      <c r="D31" s="129"/>
      <c r="E31" s="102"/>
      <c r="F31" s="102"/>
      <c r="G31" s="132"/>
      <c r="H31" s="126"/>
      <c r="I31" s="27" t="s">
        <v>15</v>
      </c>
      <c r="J31" s="28"/>
      <c r="K31" s="28"/>
      <c r="L31" s="28"/>
      <c r="M31" s="28"/>
      <c r="N31" s="29"/>
      <c r="O31" s="29"/>
    </row>
    <row r="32" spans="2:23" ht="30.75" customHeight="1" x14ac:dyDescent="0.3">
      <c r="B32" s="113"/>
      <c r="C32" s="110"/>
      <c r="D32" s="127" t="s">
        <v>66</v>
      </c>
      <c r="E32" s="100" t="s">
        <v>67</v>
      </c>
      <c r="F32" s="100">
        <v>2025</v>
      </c>
      <c r="G32" s="130"/>
      <c r="H32" s="124">
        <f>J32</f>
        <v>12769.343059999999</v>
      </c>
      <c r="I32" s="24" t="s">
        <v>13</v>
      </c>
      <c r="J32" s="25">
        <f>K32+L32+M32+N32+O32</f>
        <v>12769.343059999999</v>
      </c>
      <c r="K32" s="25"/>
      <c r="L32" s="25"/>
      <c r="M32" s="25">
        <f>M34</f>
        <v>4054.5043999999998</v>
      </c>
      <c r="N32" s="43">
        <f>N34</f>
        <v>8714.8386599999994</v>
      </c>
      <c r="O32" s="40"/>
      <c r="P32" s="5">
        <v>120660.22532</v>
      </c>
      <c r="Q32" s="5">
        <f>M32-P32</f>
        <v>-116605.72091999999</v>
      </c>
      <c r="R32" s="5" t="e">
        <f>P44+M48+M40+M36+#REF!</f>
        <v>#REF!</v>
      </c>
      <c r="S32" s="5" t="e">
        <f>P32-R32</f>
        <v>#REF!</v>
      </c>
      <c r="T32" s="5">
        <v>38354.34532</v>
      </c>
      <c r="W32" s="41">
        <f>16748.22-12769.34306</f>
        <v>3978.8769400000019</v>
      </c>
    </row>
    <row r="33" spans="2:23" ht="36.6" customHeight="1" x14ac:dyDescent="0.3">
      <c r="B33" s="113"/>
      <c r="C33" s="110"/>
      <c r="D33" s="128"/>
      <c r="E33" s="101"/>
      <c r="F33" s="101"/>
      <c r="G33" s="131"/>
      <c r="H33" s="125"/>
      <c r="I33" s="27" t="s">
        <v>14</v>
      </c>
      <c r="J33" s="28"/>
      <c r="K33" s="28"/>
      <c r="L33" s="28"/>
      <c r="M33" s="28"/>
      <c r="N33" s="39"/>
      <c r="O33" s="39"/>
    </row>
    <row r="34" spans="2:23" ht="112.9" customHeight="1" x14ac:dyDescent="0.3">
      <c r="B34" s="113"/>
      <c r="C34" s="110"/>
      <c r="D34" s="128"/>
      <c r="E34" s="101"/>
      <c r="F34" s="101"/>
      <c r="G34" s="131"/>
      <c r="H34" s="125"/>
      <c r="I34" s="27" t="s">
        <v>65</v>
      </c>
      <c r="J34" s="28">
        <f>K34+L34+M34+N34+O34</f>
        <v>12769.343059999999</v>
      </c>
      <c r="K34" s="28"/>
      <c r="L34" s="28"/>
      <c r="M34" s="28">
        <v>4054.5043999999998</v>
      </c>
      <c r="N34" s="34">
        <v>8714.8386599999994</v>
      </c>
      <c r="O34" s="39"/>
      <c r="P34" s="5">
        <f>M34-120660.22532</f>
        <v>-116605.72091999999</v>
      </c>
      <c r="Q34" s="4">
        <v>881.79413999999804</v>
      </c>
      <c r="S34" s="4">
        <v>16354.34532</v>
      </c>
    </row>
    <row r="35" spans="2:23" ht="43.9" customHeight="1" x14ac:dyDescent="0.3">
      <c r="B35" s="113"/>
      <c r="C35" s="110"/>
      <c r="D35" s="129"/>
      <c r="E35" s="102"/>
      <c r="F35" s="102"/>
      <c r="G35" s="132"/>
      <c r="H35" s="126"/>
      <c r="I35" s="27" t="s">
        <v>15</v>
      </c>
      <c r="J35" s="25"/>
      <c r="K35" s="25"/>
      <c r="L35" s="25"/>
      <c r="M35" s="25"/>
      <c r="N35" s="40"/>
      <c r="O35" s="40"/>
      <c r="P35" s="7" t="s">
        <v>56</v>
      </c>
    </row>
    <row r="36" spans="2:23" ht="37.9" customHeight="1" x14ac:dyDescent="0.3">
      <c r="B36" s="113"/>
      <c r="C36" s="110"/>
      <c r="D36" s="127" t="s">
        <v>52</v>
      </c>
      <c r="E36" s="100" t="s">
        <v>67</v>
      </c>
      <c r="F36" s="100">
        <v>2025</v>
      </c>
      <c r="G36" s="130"/>
      <c r="H36" s="124">
        <f>J36</f>
        <v>5807.3211100000008</v>
      </c>
      <c r="I36" s="24" t="s">
        <v>13</v>
      </c>
      <c r="J36" s="25">
        <f>K36+L36+M36+N36+O36</f>
        <v>5807.3211100000008</v>
      </c>
      <c r="K36" s="25"/>
      <c r="L36" s="25"/>
      <c r="M36" s="25">
        <f>M38</f>
        <v>5530.1557700000003</v>
      </c>
      <c r="N36" s="43">
        <f>N38</f>
        <v>277.16534000000001</v>
      </c>
      <c r="O36" s="40"/>
      <c r="P36" s="7" t="s">
        <v>56</v>
      </c>
      <c r="W36" s="41">
        <f>7759.22-5807.32111</f>
        <v>1951.8988900000004</v>
      </c>
    </row>
    <row r="37" spans="2:23" ht="33" customHeight="1" x14ac:dyDescent="0.3">
      <c r="B37" s="113"/>
      <c r="C37" s="110"/>
      <c r="D37" s="128"/>
      <c r="E37" s="101"/>
      <c r="F37" s="101"/>
      <c r="G37" s="131"/>
      <c r="H37" s="125"/>
      <c r="I37" s="27" t="s">
        <v>14</v>
      </c>
      <c r="J37" s="28"/>
      <c r="K37" s="28"/>
      <c r="L37" s="28"/>
      <c r="M37" s="28"/>
      <c r="N37" s="39"/>
      <c r="O37" s="39"/>
      <c r="P37" s="7"/>
    </row>
    <row r="38" spans="2:23" ht="75.599999999999994" customHeight="1" x14ac:dyDescent="0.3">
      <c r="B38" s="113"/>
      <c r="C38" s="110"/>
      <c r="D38" s="128"/>
      <c r="E38" s="101"/>
      <c r="F38" s="101"/>
      <c r="G38" s="131"/>
      <c r="H38" s="125"/>
      <c r="I38" s="27" t="s">
        <v>65</v>
      </c>
      <c r="J38" s="28">
        <f>K38+L38+M38+N38+O38</f>
        <v>5807.3211100000008</v>
      </c>
      <c r="K38" s="28"/>
      <c r="L38" s="28"/>
      <c r="M38" s="28">
        <v>5530.1557700000003</v>
      </c>
      <c r="N38" s="34">
        <v>277.16534000000001</v>
      </c>
      <c r="O38" s="39"/>
      <c r="P38" s="13">
        <v>10000</v>
      </c>
      <c r="Q38" s="14">
        <v>7759.22</v>
      </c>
      <c r="R38" s="15">
        <f>P38-Q38</f>
        <v>2240.7799999999997</v>
      </c>
    </row>
    <row r="39" spans="2:23" ht="45" customHeight="1" x14ac:dyDescent="0.3">
      <c r="B39" s="113"/>
      <c r="C39" s="110"/>
      <c r="D39" s="129"/>
      <c r="E39" s="102"/>
      <c r="F39" s="102"/>
      <c r="G39" s="132"/>
      <c r="H39" s="126"/>
      <c r="I39" s="27" t="s">
        <v>15</v>
      </c>
      <c r="J39" s="28"/>
      <c r="K39" s="28"/>
      <c r="L39" s="28"/>
      <c r="M39" s="28"/>
      <c r="N39" s="39"/>
      <c r="O39" s="39"/>
      <c r="P39" s="7" t="s">
        <v>56</v>
      </c>
      <c r="Q39" s="16" t="s">
        <v>58</v>
      </c>
      <c r="R39" s="11" t="s">
        <v>56</v>
      </c>
      <c r="S39" s="11" t="s">
        <v>57</v>
      </c>
      <c r="T39" s="11"/>
    </row>
    <row r="40" spans="2:23" ht="34.9" customHeight="1" x14ac:dyDescent="0.3">
      <c r="B40" s="113"/>
      <c r="C40" s="110"/>
      <c r="D40" s="127" t="s">
        <v>43</v>
      </c>
      <c r="E40" s="100" t="s">
        <v>67</v>
      </c>
      <c r="F40" s="100">
        <v>2025</v>
      </c>
      <c r="G40" s="130"/>
      <c r="H40" s="124">
        <f>J40</f>
        <v>14285.109049999999</v>
      </c>
      <c r="I40" s="24" t="s">
        <v>13</v>
      </c>
      <c r="J40" s="25">
        <f>K40+L40+M40+N40+O40</f>
        <v>14285.109049999999</v>
      </c>
      <c r="K40" s="25"/>
      <c r="L40" s="25"/>
      <c r="M40" s="25">
        <f>M42</f>
        <v>4536.7594600000002</v>
      </c>
      <c r="N40" s="43">
        <f>N42</f>
        <v>9748.3495899999998</v>
      </c>
      <c r="O40" s="26"/>
      <c r="P40" s="17">
        <v>30000</v>
      </c>
      <c r="Q40" s="18">
        <f>R40-P40</f>
        <v>5136.0423200000005</v>
      </c>
      <c r="R40" s="19">
        <v>35136.04232</v>
      </c>
      <c r="S40" s="11">
        <v>30000</v>
      </c>
      <c r="T40" s="11"/>
      <c r="W40" s="41">
        <f>18832.97-14285.10905</f>
        <v>4547.860950000002</v>
      </c>
    </row>
    <row r="41" spans="2:23" ht="34.15" customHeight="1" x14ac:dyDescent="0.3">
      <c r="B41" s="113"/>
      <c r="C41" s="110"/>
      <c r="D41" s="128"/>
      <c r="E41" s="101"/>
      <c r="F41" s="101"/>
      <c r="G41" s="131"/>
      <c r="H41" s="125"/>
      <c r="I41" s="27" t="s">
        <v>14</v>
      </c>
      <c r="J41" s="28"/>
      <c r="K41" s="28"/>
      <c r="L41" s="28"/>
      <c r="M41" s="28"/>
      <c r="N41" s="39"/>
      <c r="O41" s="29"/>
    </row>
    <row r="42" spans="2:23" ht="90" customHeight="1" x14ac:dyDescent="0.3">
      <c r="B42" s="113"/>
      <c r="C42" s="110"/>
      <c r="D42" s="128"/>
      <c r="E42" s="101"/>
      <c r="F42" s="101"/>
      <c r="G42" s="131"/>
      <c r="H42" s="125"/>
      <c r="I42" s="27" t="s">
        <v>65</v>
      </c>
      <c r="J42" s="28">
        <f>K42+L42+M42+N42+O42</f>
        <v>14285.109049999999</v>
      </c>
      <c r="K42" s="28"/>
      <c r="L42" s="28"/>
      <c r="M42" s="28">
        <v>4536.7594600000002</v>
      </c>
      <c r="N42" s="34">
        <v>9748.3495899999998</v>
      </c>
      <c r="O42" s="29"/>
      <c r="Q42" s="4">
        <v>5136.0423200000005</v>
      </c>
      <c r="R42" s="4">
        <f>P42+Q42</f>
        <v>5136.0423200000005</v>
      </c>
    </row>
    <row r="43" spans="2:23" ht="46.9" customHeight="1" x14ac:dyDescent="0.3">
      <c r="B43" s="113"/>
      <c r="C43" s="110"/>
      <c r="D43" s="129"/>
      <c r="E43" s="102"/>
      <c r="F43" s="102"/>
      <c r="G43" s="132"/>
      <c r="H43" s="126"/>
      <c r="I43" s="27" t="s">
        <v>15</v>
      </c>
      <c r="J43" s="28"/>
      <c r="K43" s="28"/>
      <c r="L43" s="28"/>
      <c r="M43" s="28"/>
      <c r="N43" s="29"/>
      <c r="O43" s="29"/>
    </row>
    <row r="44" spans="2:23" ht="36.6" customHeight="1" x14ac:dyDescent="0.3">
      <c r="B44" s="113"/>
      <c r="C44" s="110"/>
      <c r="D44" s="127" t="s">
        <v>53</v>
      </c>
      <c r="E44" s="100">
        <v>2025</v>
      </c>
      <c r="F44" s="100">
        <v>2025</v>
      </c>
      <c r="G44" s="130"/>
      <c r="H44" s="139">
        <v>59236.139459999999</v>
      </c>
      <c r="I44" s="24" t="s">
        <v>13</v>
      </c>
      <c r="J44" s="25">
        <f>M44+N44</f>
        <v>59236.139459999999</v>
      </c>
      <c r="K44" s="25"/>
      <c r="L44" s="25"/>
      <c r="M44" s="25"/>
      <c r="N44" s="43">
        <f>N46</f>
        <v>59236.139459999999</v>
      </c>
      <c r="O44" s="40"/>
      <c r="P44" s="4">
        <v>42000</v>
      </c>
      <c r="Q44" s="5">
        <f>M44-P44</f>
        <v>-42000</v>
      </c>
      <c r="R44" s="5">
        <v>17236.139459999999</v>
      </c>
    </row>
    <row r="45" spans="2:23" ht="34.15" customHeight="1" x14ac:dyDescent="0.3">
      <c r="B45" s="113"/>
      <c r="C45" s="110"/>
      <c r="D45" s="128"/>
      <c r="E45" s="101"/>
      <c r="F45" s="101"/>
      <c r="G45" s="131"/>
      <c r="H45" s="125"/>
      <c r="I45" s="27" t="s">
        <v>14</v>
      </c>
      <c r="J45" s="28"/>
      <c r="K45" s="28"/>
      <c r="L45" s="28"/>
      <c r="M45" s="28"/>
      <c r="N45" s="39"/>
      <c r="O45" s="39"/>
    </row>
    <row r="46" spans="2:23" ht="105" customHeight="1" x14ac:dyDescent="0.3">
      <c r="B46" s="113"/>
      <c r="C46" s="110"/>
      <c r="D46" s="128"/>
      <c r="E46" s="101"/>
      <c r="F46" s="101"/>
      <c r="G46" s="131"/>
      <c r="H46" s="125"/>
      <c r="I46" s="27" t="s">
        <v>65</v>
      </c>
      <c r="J46" s="28">
        <f>K46+L46+M46+N46+O46</f>
        <v>59236.139459999999</v>
      </c>
      <c r="K46" s="28"/>
      <c r="L46" s="28"/>
      <c r="M46" s="28"/>
      <c r="N46" s="42">
        <f>59236.13946</f>
        <v>59236.139459999999</v>
      </c>
      <c r="O46" s="39"/>
      <c r="P46" s="20">
        <v>59236.139459999991</v>
      </c>
      <c r="Q46" s="4">
        <v>2240.7799999999997</v>
      </c>
      <c r="R46" s="4">
        <f>P46+Q46</f>
        <v>61476.91945999999</v>
      </c>
    </row>
    <row r="47" spans="2:23" ht="31.9" customHeight="1" x14ac:dyDescent="0.3">
      <c r="B47" s="113"/>
      <c r="C47" s="110"/>
      <c r="D47" s="129"/>
      <c r="E47" s="102"/>
      <c r="F47" s="102"/>
      <c r="G47" s="132"/>
      <c r="H47" s="126"/>
      <c r="I47" s="27" t="s">
        <v>15</v>
      </c>
      <c r="J47" s="28"/>
      <c r="K47" s="28"/>
      <c r="L47" s="28"/>
      <c r="M47" s="28"/>
      <c r="N47" s="39"/>
      <c r="O47" s="39"/>
      <c r="P47" s="4" t="s">
        <v>56</v>
      </c>
    </row>
    <row r="48" spans="2:23" ht="29.25" customHeight="1" x14ac:dyDescent="0.3">
      <c r="B48" s="113"/>
      <c r="C48" s="110"/>
      <c r="D48" s="127" t="s">
        <v>54</v>
      </c>
      <c r="E48" s="100">
        <v>2024</v>
      </c>
      <c r="F48" s="100">
        <v>2025</v>
      </c>
      <c r="G48" s="130"/>
      <c r="H48" s="124">
        <f>J48</f>
        <v>14043.120200000001</v>
      </c>
      <c r="I48" s="24" t="s">
        <v>13</v>
      </c>
      <c r="J48" s="25">
        <f>K48+L48+M48+N48+O48</f>
        <v>14043.120200000001</v>
      </c>
      <c r="K48" s="25"/>
      <c r="L48" s="25"/>
      <c r="M48" s="25">
        <f>M50</f>
        <v>4459.32485</v>
      </c>
      <c r="N48" s="43">
        <f>N50</f>
        <v>9583.7953500000003</v>
      </c>
      <c r="O48" s="43"/>
      <c r="P48" s="21">
        <v>38775.963000000003</v>
      </c>
      <c r="Q48" s="5">
        <f>P48-M48</f>
        <v>34316.638150000006</v>
      </c>
      <c r="W48" s="41">
        <f>18965.47-14043.1202</f>
        <v>4922.3498000000018</v>
      </c>
    </row>
    <row r="49" spans="2:23" ht="31.15" customHeight="1" x14ac:dyDescent="0.25">
      <c r="B49" s="113"/>
      <c r="C49" s="110"/>
      <c r="D49" s="128"/>
      <c r="E49" s="101"/>
      <c r="F49" s="101"/>
      <c r="G49" s="131"/>
      <c r="H49" s="125"/>
      <c r="I49" s="27" t="s">
        <v>14</v>
      </c>
      <c r="J49" s="28"/>
      <c r="K49" s="28"/>
      <c r="L49" s="28"/>
      <c r="M49" s="28"/>
      <c r="N49" s="34"/>
      <c r="O49" s="34"/>
    </row>
    <row r="50" spans="2:23" ht="105" customHeight="1" x14ac:dyDescent="0.25">
      <c r="B50" s="113"/>
      <c r="C50" s="110"/>
      <c r="D50" s="128"/>
      <c r="E50" s="101"/>
      <c r="F50" s="101"/>
      <c r="G50" s="131"/>
      <c r="H50" s="125"/>
      <c r="I50" s="27" t="s">
        <v>65</v>
      </c>
      <c r="J50" s="28">
        <f>K50+L50+M50+N50+O50</f>
        <v>14043.120200000001</v>
      </c>
      <c r="K50" s="28"/>
      <c r="L50" s="28"/>
      <c r="M50" s="28">
        <v>4459.32485</v>
      </c>
      <c r="N50" s="34">
        <v>9583.7953500000003</v>
      </c>
      <c r="O50" s="34"/>
      <c r="P50" s="4">
        <v>881.80781999999999</v>
      </c>
    </row>
    <row r="51" spans="2:23" ht="33" customHeight="1" x14ac:dyDescent="0.25">
      <c r="B51" s="113"/>
      <c r="C51" s="110"/>
      <c r="D51" s="129"/>
      <c r="E51" s="102"/>
      <c r="F51" s="102"/>
      <c r="G51" s="132"/>
      <c r="H51" s="126"/>
      <c r="I51" s="27" t="s">
        <v>15</v>
      </c>
      <c r="J51" s="28"/>
      <c r="K51" s="28"/>
      <c r="L51" s="28"/>
      <c r="M51" s="28"/>
      <c r="N51" s="34"/>
      <c r="O51" s="34"/>
    </row>
    <row r="52" spans="2:23" ht="43.15" customHeight="1" x14ac:dyDescent="0.25">
      <c r="B52" s="113"/>
      <c r="C52" s="110"/>
      <c r="D52" s="121" t="s">
        <v>22</v>
      </c>
      <c r="E52" s="100" t="s">
        <v>23</v>
      </c>
      <c r="F52" s="100">
        <v>2023</v>
      </c>
      <c r="G52" s="118"/>
      <c r="H52" s="124">
        <f>J52</f>
        <v>38896.098880000005</v>
      </c>
      <c r="I52" s="24" t="s">
        <v>13</v>
      </c>
      <c r="J52" s="25">
        <f>K52+L52+M52+N52+O52</f>
        <v>38896.098880000005</v>
      </c>
      <c r="K52" s="25">
        <v>20000</v>
      </c>
      <c r="L52" s="25">
        <v>18896.098880000001</v>
      </c>
      <c r="M52" s="25"/>
      <c r="N52" s="31"/>
      <c r="O52" s="31"/>
      <c r="P52" s="5"/>
    </row>
    <row r="53" spans="2:23" ht="39" customHeight="1" x14ac:dyDescent="0.25">
      <c r="B53" s="113"/>
      <c r="C53" s="110"/>
      <c r="D53" s="122"/>
      <c r="E53" s="101"/>
      <c r="F53" s="101"/>
      <c r="G53" s="119"/>
      <c r="H53" s="125"/>
      <c r="I53" s="27" t="s">
        <v>14</v>
      </c>
      <c r="J53" s="25"/>
      <c r="K53" s="25"/>
      <c r="L53" s="25"/>
      <c r="M53" s="25"/>
      <c r="N53" s="31"/>
      <c r="O53" s="31"/>
    </row>
    <row r="54" spans="2:23" ht="65.45" customHeight="1" x14ac:dyDescent="0.25">
      <c r="B54" s="113"/>
      <c r="C54" s="110"/>
      <c r="D54" s="122"/>
      <c r="E54" s="101"/>
      <c r="F54" s="101"/>
      <c r="G54" s="119"/>
      <c r="H54" s="125"/>
      <c r="I54" s="35" t="s">
        <v>65</v>
      </c>
      <c r="J54" s="28">
        <f>K54+L54+M54+N54+O54</f>
        <v>38896.098880000005</v>
      </c>
      <c r="K54" s="28">
        <v>20000</v>
      </c>
      <c r="L54" s="28">
        <v>18896.098880000001</v>
      </c>
      <c r="M54" s="25"/>
      <c r="N54" s="31"/>
      <c r="O54" s="31"/>
      <c r="P54" s="5"/>
    </row>
    <row r="55" spans="2:23" ht="49.15" customHeight="1" x14ac:dyDescent="0.25">
      <c r="B55" s="114"/>
      <c r="C55" s="111"/>
      <c r="D55" s="123"/>
      <c r="E55" s="102"/>
      <c r="F55" s="102"/>
      <c r="G55" s="120"/>
      <c r="H55" s="126"/>
      <c r="I55" s="35" t="s">
        <v>15</v>
      </c>
      <c r="J55" s="28"/>
      <c r="K55" s="28"/>
      <c r="L55" s="28"/>
      <c r="M55" s="25"/>
      <c r="N55" s="31"/>
      <c r="O55" s="31"/>
      <c r="P55" s="5"/>
    </row>
    <row r="56" spans="2:23" ht="56.45" customHeight="1" x14ac:dyDescent="0.25">
      <c r="B56" s="112">
        <v>2</v>
      </c>
      <c r="C56" s="115" t="s">
        <v>72</v>
      </c>
      <c r="D56" s="115"/>
      <c r="E56" s="100" t="s">
        <v>75</v>
      </c>
      <c r="F56" s="100">
        <v>2026</v>
      </c>
      <c r="G56" s="118"/>
      <c r="H56" s="124">
        <f>J56</f>
        <v>447031.99999999994</v>
      </c>
      <c r="I56" s="24" t="s">
        <v>13</v>
      </c>
      <c r="J56" s="25">
        <f>J58+J59</f>
        <v>447031.99999999994</v>
      </c>
      <c r="K56" s="25"/>
      <c r="L56" s="25"/>
      <c r="M56" s="25">
        <f>M58</f>
        <v>8871.0584999999992</v>
      </c>
      <c r="N56" s="43">
        <f>N58</f>
        <v>438160.94149999996</v>
      </c>
      <c r="O56" s="43"/>
      <c r="P56" s="5"/>
    </row>
    <row r="57" spans="2:23" ht="57.6" customHeight="1" x14ac:dyDescent="0.25">
      <c r="B57" s="113"/>
      <c r="C57" s="116"/>
      <c r="D57" s="116"/>
      <c r="E57" s="101"/>
      <c r="F57" s="101"/>
      <c r="G57" s="119"/>
      <c r="H57" s="125"/>
      <c r="I57" s="27" t="s">
        <v>14</v>
      </c>
      <c r="J57" s="28"/>
      <c r="K57" s="28"/>
      <c r="L57" s="28"/>
      <c r="M57" s="25"/>
      <c r="N57" s="31"/>
      <c r="O57" s="31"/>
      <c r="P57" s="5"/>
    </row>
    <row r="58" spans="2:23" ht="301.14999999999998" customHeight="1" x14ac:dyDescent="0.25">
      <c r="B58" s="113"/>
      <c r="C58" s="116"/>
      <c r="D58" s="116"/>
      <c r="E58" s="101"/>
      <c r="F58" s="101"/>
      <c r="G58" s="119"/>
      <c r="H58" s="125"/>
      <c r="I58" s="35" t="s">
        <v>65</v>
      </c>
      <c r="J58" s="28">
        <f>K58+L58+M58+N58+O58</f>
        <v>447031.99999999994</v>
      </c>
      <c r="K58" s="28"/>
      <c r="L58" s="28"/>
      <c r="M58" s="28">
        <f>M62</f>
        <v>8871.0584999999992</v>
      </c>
      <c r="N58" s="34">
        <f>N62</f>
        <v>438160.94149999996</v>
      </c>
      <c r="O58" s="31"/>
      <c r="P58" s="5"/>
      <c r="W58" s="44">
        <f>H56-M58</f>
        <v>438160.94149999996</v>
      </c>
    </row>
    <row r="59" spans="2:23" ht="114" customHeight="1" x14ac:dyDescent="0.25">
      <c r="B59" s="113"/>
      <c r="C59" s="116"/>
      <c r="D59" s="117"/>
      <c r="E59" s="102"/>
      <c r="F59" s="102"/>
      <c r="G59" s="120"/>
      <c r="H59" s="126"/>
      <c r="I59" s="35" t="s">
        <v>15</v>
      </c>
      <c r="J59" s="28"/>
      <c r="K59" s="25"/>
      <c r="L59" s="25"/>
      <c r="M59" s="25"/>
      <c r="N59" s="31"/>
      <c r="O59" s="34"/>
      <c r="P59" s="5"/>
      <c r="W59" s="32">
        <v>447032</v>
      </c>
    </row>
    <row r="60" spans="2:23" ht="114" customHeight="1" x14ac:dyDescent="0.25">
      <c r="B60" s="113"/>
      <c r="C60" s="116"/>
      <c r="D60" s="116" t="s">
        <v>73</v>
      </c>
      <c r="E60" s="100" t="s">
        <v>75</v>
      </c>
      <c r="F60" s="100">
        <v>2026</v>
      </c>
      <c r="G60" s="118"/>
      <c r="H60" s="124">
        <f>J60</f>
        <v>447031.99999999994</v>
      </c>
      <c r="I60" s="24" t="s">
        <v>13</v>
      </c>
      <c r="J60" s="25">
        <f>J62+J63</f>
        <v>447031.99999999994</v>
      </c>
      <c r="K60" s="25"/>
      <c r="L60" s="25"/>
      <c r="M60" s="25">
        <f>M62</f>
        <v>8871.0584999999992</v>
      </c>
      <c r="N60" s="43">
        <f>N62</f>
        <v>438160.94149999996</v>
      </c>
      <c r="O60" s="43"/>
      <c r="P60" s="5"/>
    </row>
    <row r="61" spans="2:23" ht="97.15" customHeight="1" x14ac:dyDescent="0.25">
      <c r="B61" s="113"/>
      <c r="C61" s="116"/>
      <c r="D61" s="116"/>
      <c r="E61" s="101"/>
      <c r="F61" s="101"/>
      <c r="G61" s="119"/>
      <c r="H61" s="125"/>
      <c r="I61" s="27" t="s">
        <v>14</v>
      </c>
      <c r="J61" s="28"/>
      <c r="K61" s="28"/>
      <c r="L61" s="28"/>
      <c r="M61" s="25"/>
      <c r="N61" s="31"/>
      <c r="O61" s="31"/>
      <c r="P61" s="5"/>
      <c r="W61" s="1">
        <f>447032-6619.61</f>
        <v>440412.39</v>
      </c>
    </row>
    <row r="62" spans="2:23" ht="114" customHeight="1" x14ac:dyDescent="0.25">
      <c r="B62" s="113"/>
      <c r="C62" s="116"/>
      <c r="D62" s="116"/>
      <c r="E62" s="101"/>
      <c r="F62" s="101"/>
      <c r="G62" s="119"/>
      <c r="H62" s="125"/>
      <c r="I62" s="35" t="s">
        <v>65</v>
      </c>
      <c r="J62" s="28">
        <f>K62+L62+M62+N62+O62</f>
        <v>447031.99999999994</v>
      </c>
      <c r="K62" s="28"/>
      <c r="L62" s="28"/>
      <c r="M62" s="28">
        <v>8871.0584999999992</v>
      </c>
      <c r="N62" s="34">
        <f>429289.883+M62</f>
        <v>438160.94149999996</v>
      </c>
      <c r="O62" s="31"/>
      <c r="P62" s="5"/>
      <c r="W62" s="45">
        <f>J62-N62</f>
        <v>8871.0584999999846</v>
      </c>
    </row>
    <row r="63" spans="2:23" ht="61.15" customHeight="1" x14ac:dyDescent="0.25">
      <c r="B63" s="114"/>
      <c r="C63" s="117"/>
      <c r="D63" s="117"/>
      <c r="E63" s="102"/>
      <c r="F63" s="102"/>
      <c r="G63" s="120"/>
      <c r="H63" s="126"/>
      <c r="I63" s="35" t="s">
        <v>15</v>
      </c>
      <c r="J63" s="28"/>
      <c r="K63" s="25"/>
      <c r="L63" s="25"/>
      <c r="M63" s="25"/>
      <c r="N63" s="31"/>
      <c r="O63" s="34"/>
      <c r="P63" s="4" t="s">
        <v>26</v>
      </c>
    </row>
    <row r="64" spans="2:23" ht="67.900000000000006" customHeight="1" x14ac:dyDescent="0.25">
      <c r="B64" s="95" t="s">
        <v>16</v>
      </c>
      <c r="C64" s="95"/>
      <c r="D64" s="95"/>
      <c r="E64" s="95"/>
      <c r="F64" s="32"/>
      <c r="G64" s="32"/>
      <c r="H64" s="32"/>
      <c r="I64" s="32"/>
      <c r="J64" s="32"/>
      <c r="K64" s="32"/>
      <c r="L64" s="32"/>
      <c r="M64" s="91" t="s">
        <v>17</v>
      </c>
      <c r="N64" s="91"/>
      <c r="O64" s="91"/>
    </row>
  </sheetData>
  <mergeCells count="77">
    <mergeCell ref="M1:O1"/>
    <mergeCell ref="B2:O2"/>
    <mergeCell ref="B5:B55"/>
    <mergeCell ref="C5:C55"/>
    <mergeCell ref="E5:E11"/>
    <mergeCell ref="F5:F11"/>
    <mergeCell ref="G5:G11"/>
    <mergeCell ref="H5:H11"/>
    <mergeCell ref="D12:D15"/>
    <mergeCell ref="E12:E15"/>
    <mergeCell ref="F12:F15"/>
    <mergeCell ref="G12:G15"/>
    <mergeCell ref="H12:H15"/>
    <mergeCell ref="D16:D19"/>
    <mergeCell ref="E16:E19"/>
    <mergeCell ref="F16:F19"/>
    <mergeCell ref="G16:G19"/>
    <mergeCell ref="H16:H19"/>
    <mergeCell ref="D24:D27"/>
    <mergeCell ref="E24:E27"/>
    <mergeCell ref="F24:F27"/>
    <mergeCell ref="G24:G27"/>
    <mergeCell ref="H24:H27"/>
    <mergeCell ref="D20:D23"/>
    <mergeCell ref="E20:E23"/>
    <mergeCell ref="F20:F23"/>
    <mergeCell ref="G20:G23"/>
    <mergeCell ref="H20:H23"/>
    <mergeCell ref="D32:D35"/>
    <mergeCell ref="E32:E35"/>
    <mergeCell ref="F32:F35"/>
    <mergeCell ref="G32:G35"/>
    <mergeCell ref="H32:H35"/>
    <mergeCell ref="D28:D31"/>
    <mergeCell ref="E28:E31"/>
    <mergeCell ref="F28:F31"/>
    <mergeCell ref="G28:G31"/>
    <mergeCell ref="H28:H31"/>
    <mergeCell ref="D40:D43"/>
    <mergeCell ref="E40:E43"/>
    <mergeCell ref="F40:F43"/>
    <mergeCell ref="G40:G43"/>
    <mergeCell ref="H40:H43"/>
    <mergeCell ref="D36:D39"/>
    <mergeCell ref="E36:E39"/>
    <mergeCell ref="F36:F39"/>
    <mergeCell ref="G36:G39"/>
    <mergeCell ref="H36:H39"/>
    <mergeCell ref="D48:D51"/>
    <mergeCell ref="E48:E51"/>
    <mergeCell ref="F48:F51"/>
    <mergeCell ref="G48:G51"/>
    <mergeCell ref="H48:H51"/>
    <mergeCell ref="D44:D47"/>
    <mergeCell ref="E44:E47"/>
    <mergeCell ref="F44:F47"/>
    <mergeCell ref="G44:G47"/>
    <mergeCell ref="H44:H47"/>
    <mergeCell ref="D52:D55"/>
    <mergeCell ref="E52:E55"/>
    <mergeCell ref="F52:F55"/>
    <mergeCell ref="G52:G55"/>
    <mergeCell ref="H52:H55"/>
    <mergeCell ref="B64:E64"/>
    <mergeCell ref="M64:O64"/>
    <mergeCell ref="G56:G59"/>
    <mergeCell ref="H56:H59"/>
    <mergeCell ref="D60:D63"/>
    <mergeCell ref="E60:E63"/>
    <mergeCell ref="F60:F63"/>
    <mergeCell ref="G60:G63"/>
    <mergeCell ref="H60:H63"/>
    <mergeCell ref="B56:B63"/>
    <mergeCell ref="C56:C63"/>
    <mergeCell ref="D56:D59"/>
    <mergeCell ref="E56:E59"/>
    <mergeCell ref="F56:F59"/>
  </mergeCells>
  <printOptions gridLines="1"/>
  <pageMargins left="0.43307086614173229" right="0.43307086614173229" top="0.74803149606299213" bottom="0.35433070866141736" header="0.31496062992125984" footer="0.31496062992125984"/>
  <pageSetup paperSize="9" scale="41" fitToHeight="0" orientation="landscape" r:id="rId1"/>
  <headerFooter>
    <oddHeader>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Предложение</vt:lpstr>
      <vt:lpstr>Предложение (28.10.2024)</vt:lpstr>
      <vt:lpstr>Предложение (28.10.2024) (2)</vt:lpstr>
      <vt:lpstr>Предложение по переносу</vt:lpstr>
      <vt:lpstr>Для постановления КРТ 670</vt:lpstr>
      <vt:lpstr>Предложение по переносу (2)</vt:lpstr>
      <vt:lpstr>Для постановления КРТ </vt:lpstr>
      <vt:lpstr>Для постановления КРТ  (2)</vt:lpstr>
      <vt:lpstr>Для постановления КРТ  (3)</vt:lpstr>
      <vt:lpstr>Для постановления КРТ  (4)</vt:lpstr>
      <vt:lpstr>Приложение  КРТ (31.01.2025)</vt:lpstr>
      <vt:lpstr>Приложение  КРТ (06.02.2025)</vt:lpstr>
      <vt:lpstr>Приложение  КРТ (24.07.2025)</vt:lpstr>
    </vt:vector>
  </TitlesOfParts>
  <Company>office 2007 rus ent: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хуй побрей</dc:creator>
  <cp:lastModifiedBy>Глаголева Наталия Николаевна</cp:lastModifiedBy>
  <cp:lastPrinted>2025-01-31T09:55:11Z</cp:lastPrinted>
  <dcterms:created xsi:type="dcterms:W3CDTF">2023-02-04T06:16:16Z</dcterms:created>
  <dcterms:modified xsi:type="dcterms:W3CDTF">2025-07-30T12:36:54Z</dcterms:modified>
</cp:coreProperties>
</file>